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езультати" sheetId="1" r:id="rId5"/>
  </sheets>
  <definedNames/>
  <calcPr/>
</workbook>
</file>

<file path=xl/sharedStrings.xml><?xml version="1.0" encoding="utf-8"?>
<sst xmlns="http://schemas.openxmlformats.org/spreadsheetml/2006/main" count="2" uniqueCount="2">
  <si>
    <t>Місце/Place</t>
  </si>
  <si>
    <t>WINNER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</si>
</sst>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:ss"/>
  </numFmts>
  <fonts count="9">
    <font>
      <sz val="10.0"/>
      <color rgb="FF000000"/>
      <name val="Verdana"/>
      <scheme val="minor"/>
    </font>
    <font>
      <b/>
      <color rgb="FF1A1A1A"/>
      <name val="Verdana"/>
      <scheme val="minor"/>
    </font>
    <font>
      <sz val="11.0"/>
      <color rgb="FF000000"/>
      <name val="Inconsolata"/>
    </font>
    <font>
      <b/>
      <color rgb="FF1A1A1A"/>
      <name val="Verdana"/>
    </font>
    <font>
      <b/>
      <color theme="1"/>
      <name val="Verdana"/>
      <scheme val="minor"/>
    </font>
    <font>
      <color rgb="FF1A1A1A"/>
      <name val="Verdana"/>
      <scheme val="minor"/>
    </font>
    <font>
      <color rgb="FF1A1A1A"/>
      <name val="Verdana"/>
    </font>
    <font>
      <color theme="1"/>
      <name val="Verdana"/>
      <scheme val="minor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5F5EC"/>
        <bgColor rgb="FFD5F5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3" fontId="2" numFmtId="0" xfId="0" applyFill="1" applyFont="1"/>
    <xf borderId="0" fillId="2" fontId="3" numFmtId="0" xfId="0" applyAlignment="1" applyFill="1" applyFont="1">
      <alignment horizontal="center" readingOrder="0" shrinkToFit="0" vertical="center" wrapText="1"/>
    </xf>
    <xf borderId="0" fillId="2" fontId="4" numFmtId="0" xfId="0" applyAlignment="1" applyFill="1" applyFont="1">
      <alignment horizontal="center" readingOrder="0" shrinkToFit="0" vertical="center" wrapText="1"/>
    </xf>
    <xf borderId="0" fillId="2" fontId="4" numFmtId="0" xfId="0" applyFill="1" applyFont="1"/>
    <xf borderId="0" fillId="0" fontId="5" numFmtId="0" xfId="0" applyAlignment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0" fillId="0" fontId="7" numFmtId="164" xfId="0" applyAlignment="1" applyFont="1" applyNumberFormat="1">
      <alignment horizontal="center" readingOrder="0" shrinkToFit="0" vertical="center" wrapText="1"/>
    </xf>
    <xf borderId="0" fillId="0" fontId="7" numFmtId="164" xfId="0" applyFont="1" applyNumberFormat="1"/>
    <xf borderId="0" fillId="0" fontId="7" numFmtId="0" xfId="0" applyAlignment="1" applyFont="1">
      <alignment horizontal="center" readingOrder="0" vertical="bottom"/>
    </xf>
    <xf borderId="0" fillId="0" fontId="7" numFmtId="0" xfId="0" applyAlignment="1" applyFont="1">
      <alignment readingOrder="0" vertical="bottom"/>
    </xf>
    <xf borderId="0" fillId="0" fontId="8" numFmtId="0" xfId="0" applyAlignment="1" applyFont="1">
      <alignment horizontal="center" readingOrder="0" vertical="bottom"/>
    </xf>
    <xf borderId="0" fillId="0" fontId="8" numFmtId="0" xfId="0" applyAlignment="1" applyFont="1">
      <alignment readingOrder="0" vertical="bottom"/>
    </xf>
    <xf borderId="0" fillId="0" fontId="7" numFmtId="0" xfId="0" applyFont="1"/>
    <xf borderId="0" fillId="0" fontId="7" numFmtId="0" xfId="0" applyAlignment="1" applyFont="1">
      <alignment horizontal="center"/>
    </xf>
    <xf borderId="0" fillId="0" fontId="7" numFmtId="46" xfId="0" applyAlignment="1" applyFont="1" applyNumberFormat="1">
      <alignment horizontal="center" readingOrder="0"/>
    </xf>
    <xf borderId="0" fillId="0" fontId="7" numFmtId="164" xfId="0" applyAlignment="1" applyFont="1" applyNumberFormat="1">
      <alignment horizontal="center"/>
    </xf>
    <xf borderId="0" fillId="0" fontId="7" numFmtId="0" xfId="0" applyFont="1"/>
    <xf borderId="0" fillId="0" fontId="7" numFmtId="0" xfId="0" applyAlignment="1" applyFont="1">
      <alignment horizontal="center"/>
    </xf>
    <xf borderId="0" fillId="0" fontId="7" numFmtId="46" xfId="0" applyAlignment="1" applyFont="1" applyNumberFormat="1">
      <alignment horizontal="center"/>
    </xf>
    <xf borderId="0" fillId="4" fontId="7" numFmtId="0" xfId="0" applyFill="1" applyFont="1"/>
    <xf borderId="0" fillId="0" fontId="8" numFmtId="0" xfId="0" applyAlignment="1" applyFont="1">
      <alignment vertical="bottom"/>
    </xf>
    <xf borderId="0" fillId="0" fontId="8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1A1A1A"/>
      </a:dk1>
      <a:lt1>
        <a:srgbClr val="EEF1F1"/>
      </a:lt1>
      <a:dk2>
        <a:srgbClr val="1A1A1A"/>
      </a:dk2>
      <a:lt2>
        <a:srgbClr val="EEF1F1"/>
      </a:lt2>
      <a:accent1>
        <a:srgbClr val="C7F3ED"/>
      </a:accent1>
      <a:accent2>
        <a:srgbClr val="2D729D"/>
      </a:accent2>
      <a:accent3>
        <a:srgbClr val="1F3E78"/>
      </a:accent3>
      <a:accent4>
        <a:srgbClr val="EB5600"/>
      </a:accent4>
      <a:accent5>
        <a:srgbClr val="FF99AC"/>
      </a:accent5>
      <a:accent6>
        <a:srgbClr val="FFD4B8"/>
      </a:accent6>
      <a:hlink>
        <a:srgbClr val="1F3E78"/>
      </a:hlink>
      <a:folHlink>
        <a:srgbClr val="1F3E78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1.22" defaultRowHeight="15.75"/>
  <cols>
    <col customWidth="1" min="1" max="1" width="4.89"/>
    <col customWidth="1" hidden="1" min="2" max="2" width="6.67"/>
    <col customWidth="1" min="3" max="3" width="6.22"/>
    <col customWidth="1" min="4" max="4" width="27.33"/>
    <col customWidth="1" min="5" max="5" width="7.56"/>
    <col customWidth="1" min="6" max="6" width="10.78"/>
    <col customWidth="1" min="7" max="7" width="6.0"/>
    <col customWidth="1" min="8" max="8" width="8.89"/>
    <col customWidth="1" min="9" max="9" width="11.0"/>
    <col customWidth="1" min="10" max="10" width="12.89"/>
    <col customWidth="1" min="11" max="11" width="13.67"/>
    <col customWidth="1" min="12" max="63" width="9.0"/>
  </cols>
  <sheetData>
    <row r="1" ht="36.0" customHeight="1">
      <c r="A1" s="1" t="s">
        <v>0</v>
      </c>
      <c r="B1" s="2" t="str">
        <f>IFERROR(__xludf.DUMMYFUNCTION("IMPORTRANGE(""1oI9rFHG3SIkpmAM3KsxpuoIG65URgUdqwB459HDDDQs"",""Результати!A1:AZ100"")"),"Місце/Place")</f>
        <v>Місце/Place</v>
      </c>
      <c r="C1" s="1" t="str">
        <f>IFERROR(__xludf.DUMMYFUNCTION("""COMPUTED_VALUE"""),"Номер/Bib")</f>
        <v>Номер/Bib</v>
      </c>
      <c r="D1" s="1" t="str">
        <f>IFERROR(__xludf.DUMMYFUNCTION("""COMPUTED_VALUE"""),"Ім'я/Name")</f>
        <v>Ім'я/Name</v>
      </c>
      <c r="E1" s="3" t="str">
        <f>IFERROR(__xludf.DUMMYFUNCTION("""COMPUTED_VALUE"""),"Стать/   Gender")</f>
        <v>Стать/   Gender</v>
      </c>
      <c r="F1" s="3" t="str">
        <f>IFERROR(__xludf.DUMMYFUNCTION("""COMPUTED_VALUE"""),"Місто/City")</f>
        <v>Місто/City</v>
      </c>
      <c r="G1" s="3" t="str">
        <f>IFERROR(__xludf.DUMMYFUNCTION("""COMPUTED_VALUE"""),"Кола/      Laps")</f>
        <v>Кола/      Laps</v>
      </c>
      <c r="H1" s="4" t="str">
        <f>IFERROR(__xludf.DUMMYFUNCTION("""COMPUTED_VALUE"""),"KM")</f>
        <v>KM</v>
      </c>
      <c r="I1" s="4" t="str">
        <f>IFERROR(__xludf.DUMMYFUNCTION("""COMPUTED_VALUE"""),"Найшвидше/Fast loop")</f>
        <v>Найшвидше/Fast loop</v>
      </c>
      <c r="J1" s="4" t="str">
        <f>IFERROR(__xludf.DUMMYFUNCTION("""COMPUTED_VALUE"""),"Середне/Avg loop")</f>
        <v>Середне/Avg loop</v>
      </c>
      <c r="K1" s="4" t="str">
        <f>IFERROR(__xludf.DUMMYFUNCTION("""COMPUTED_VALUE"""),"Найповільніше/Slow loop")</f>
        <v>Найповільніше/Slow loop</v>
      </c>
      <c r="L1" s="4">
        <f>IFERROR(__xludf.DUMMYFUNCTION("""COMPUTED_VALUE"""),1.0)</f>
        <v>1</v>
      </c>
      <c r="M1" s="4">
        <f>IFERROR(__xludf.DUMMYFUNCTION("""COMPUTED_VALUE"""),2.0)</f>
        <v>2</v>
      </c>
      <c r="N1" s="4">
        <f>IFERROR(__xludf.DUMMYFUNCTION("""COMPUTED_VALUE"""),3.0)</f>
        <v>3</v>
      </c>
      <c r="O1" s="4">
        <f>IFERROR(__xludf.DUMMYFUNCTION("""COMPUTED_VALUE"""),4.0)</f>
        <v>4</v>
      </c>
      <c r="P1" s="4">
        <f>IFERROR(__xludf.DUMMYFUNCTION("""COMPUTED_VALUE"""),5.0)</f>
        <v>5</v>
      </c>
      <c r="Q1" s="4">
        <f>IFERROR(__xludf.DUMMYFUNCTION("""COMPUTED_VALUE"""),6.0)</f>
        <v>6</v>
      </c>
      <c r="R1" s="4">
        <f>IFERROR(__xludf.DUMMYFUNCTION("""COMPUTED_VALUE"""),7.0)</f>
        <v>7</v>
      </c>
      <c r="S1" s="4">
        <f>IFERROR(__xludf.DUMMYFUNCTION("""COMPUTED_VALUE"""),8.0)</f>
        <v>8</v>
      </c>
      <c r="T1" s="4">
        <f>IFERROR(__xludf.DUMMYFUNCTION("""COMPUTED_VALUE"""),9.0)</f>
        <v>9</v>
      </c>
      <c r="U1" s="4">
        <f>IFERROR(__xludf.DUMMYFUNCTION("""COMPUTED_VALUE"""),10.0)</f>
        <v>10</v>
      </c>
      <c r="V1" s="4">
        <f>IFERROR(__xludf.DUMMYFUNCTION("""COMPUTED_VALUE"""),11.0)</f>
        <v>11</v>
      </c>
      <c r="W1" s="4">
        <f>IFERROR(__xludf.DUMMYFUNCTION("""COMPUTED_VALUE"""),12.0)</f>
        <v>12</v>
      </c>
      <c r="X1" s="4">
        <f>IFERROR(__xludf.DUMMYFUNCTION("""COMPUTED_VALUE"""),13.0)</f>
        <v>13</v>
      </c>
      <c r="Y1" s="4">
        <f>IFERROR(__xludf.DUMMYFUNCTION("""COMPUTED_VALUE"""),14.0)</f>
        <v>14</v>
      </c>
      <c r="Z1" s="4">
        <f>IFERROR(__xludf.DUMMYFUNCTION("""COMPUTED_VALUE"""),15.0)</f>
        <v>15</v>
      </c>
      <c r="AA1" s="4">
        <f>IFERROR(__xludf.DUMMYFUNCTION("""COMPUTED_VALUE"""),16.0)</f>
        <v>16</v>
      </c>
      <c r="AB1" s="4">
        <f>IFERROR(__xludf.DUMMYFUNCTION("""COMPUTED_VALUE"""),17.0)</f>
        <v>17</v>
      </c>
      <c r="AC1" s="4">
        <f>IFERROR(__xludf.DUMMYFUNCTION("""COMPUTED_VALUE"""),18.0)</f>
        <v>18</v>
      </c>
      <c r="AD1" s="4">
        <f>IFERROR(__xludf.DUMMYFUNCTION("""COMPUTED_VALUE"""),19.0)</f>
        <v>19</v>
      </c>
      <c r="AE1" s="4">
        <f>IFERROR(__xludf.DUMMYFUNCTION("""COMPUTED_VALUE"""),20.0)</f>
        <v>20</v>
      </c>
      <c r="AF1" s="5">
        <f>IFERROR(__xludf.DUMMYFUNCTION("""COMPUTED_VALUE"""),21.0)</f>
        <v>21</v>
      </c>
      <c r="AG1" s="5">
        <f>IFERROR(__xludf.DUMMYFUNCTION("""COMPUTED_VALUE"""),22.0)</f>
        <v>22</v>
      </c>
      <c r="AH1" s="5">
        <f>IFERROR(__xludf.DUMMYFUNCTION("""COMPUTED_VALUE"""),23.0)</f>
        <v>23</v>
      </c>
      <c r="AI1" s="5">
        <f>IFERROR(__xludf.DUMMYFUNCTION("""COMPUTED_VALUE"""),24.0)</f>
        <v>24</v>
      </c>
      <c r="AJ1" s="5">
        <f>IFERROR(__xludf.DUMMYFUNCTION("""COMPUTED_VALUE"""),25.0)</f>
        <v>25</v>
      </c>
      <c r="AK1" s="5">
        <f>IFERROR(__xludf.DUMMYFUNCTION("""COMPUTED_VALUE"""),26.0)</f>
        <v>26</v>
      </c>
      <c r="AL1" s="5">
        <f>IFERROR(__xludf.DUMMYFUNCTION("""COMPUTED_VALUE"""),27.0)</f>
        <v>27</v>
      </c>
      <c r="AM1" s="5">
        <f>IFERROR(__xludf.DUMMYFUNCTION("""COMPUTED_VALUE"""),28.0)</f>
        <v>28</v>
      </c>
      <c r="AN1" s="5">
        <f>IFERROR(__xludf.DUMMYFUNCTION("""COMPUTED_VALUE"""),29.0)</f>
        <v>29</v>
      </c>
      <c r="AO1" s="5">
        <f>IFERROR(__xludf.DUMMYFUNCTION("""COMPUTED_VALUE"""),30.0)</f>
        <v>30</v>
      </c>
      <c r="AP1" s="5">
        <f>IFERROR(__xludf.DUMMYFUNCTION("""COMPUTED_VALUE"""),31.0)</f>
        <v>31</v>
      </c>
      <c r="AQ1" s="5">
        <f>IFERROR(__xludf.DUMMYFUNCTION("""COMPUTED_VALUE"""),32.0)</f>
        <v>32</v>
      </c>
      <c r="AR1" s="5">
        <f>IFERROR(__xludf.DUMMYFUNCTION("""COMPUTED_VALUE"""),33.0)</f>
        <v>33</v>
      </c>
      <c r="AS1" s="5">
        <f>IFERROR(__xludf.DUMMYFUNCTION("""COMPUTED_VALUE"""),34.0)</f>
        <v>34</v>
      </c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</row>
    <row r="2" ht="15.75" customHeight="1">
      <c r="A2" s="6" t="s">
        <v>1</v>
      </c>
      <c r="B2" s="6" t="str">
        <f>IFERROR(__xludf.DUMMYFUNCTION("""COMPUTED_VALUE"""),"WINNER")</f>
        <v>WINNER</v>
      </c>
      <c r="C2" s="6">
        <f>IFERROR(__xludf.DUMMYFUNCTION("""COMPUTED_VALUE"""),109.0)</f>
        <v>109</v>
      </c>
      <c r="D2" s="6" t="str">
        <f>IFERROR(__xludf.DUMMYFUNCTION("""COMPUTED_VALUE"""),"Бендас Олександр Миколайович")</f>
        <v>Бендас Олександр Миколайович</v>
      </c>
      <c r="E2" s="7" t="str">
        <f>IFERROR(__xludf.DUMMYFUNCTION("""COMPUTED_VALUE"""),"Чоловіча")</f>
        <v>Чоловіча</v>
      </c>
      <c r="F2" s="7" t="str">
        <f>IFERROR(__xludf.DUMMYFUNCTION("""COMPUTED_VALUE"""),"Київ")</f>
        <v>Київ</v>
      </c>
      <c r="G2" s="7">
        <f>IFERROR(__xludf.DUMMYFUNCTION("""COMPUTED_VALUE"""),34.0)</f>
        <v>34</v>
      </c>
      <c r="H2" s="8">
        <f>IFERROR(__xludf.DUMMYFUNCTION("""COMPUTED_VALUE"""),227.8)</f>
        <v>227.8</v>
      </c>
      <c r="I2" s="9">
        <f>IFERROR(__xludf.DUMMYFUNCTION("""COMPUTED_VALUE"""),0.033900462962962966)</f>
        <v>0.03390046296</v>
      </c>
      <c r="J2" s="9">
        <f>IFERROR(__xludf.DUMMYFUNCTION("""COMPUTED_VALUE"""),0.03523550724637681)</f>
        <v>0.03523550725</v>
      </c>
      <c r="K2" s="9">
        <f>IFERROR(__xludf.DUMMYFUNCTION("""COMPUTED_VALUE"""),0.037395833333333336)</f>
        <v>0.03739583333</v>
      </c>
      <c r="L2" s="9">
        <f>IFERROR(__xludf.DUMMYFUNCTION("""COMPUTED_VALUE"""),0.033900462962962966)</f>
        <v>0.03390046296</v>
      </c>
      <c r="M2" s="9">
        <f>IFERROR(__xludf.DUMMYFUNCTION("""COMPUTED_VALUE"""),0.03543981481481481)</f>
        <v>0.03543981481</v>
      </c>
      <c r="N2" s="9">
        <f>IFERROR(__xludf.DUMMYFUNCTION("""COMPUTED_VALUE"""),0.035474537037037034)</f>
        <v>0.03547453704</v>
      </c>
      <c r="O2" s="9">
        <f>IFERROR(__xludf.DUMMYFUNCTION("""COMPUTED_VALUE"""),0.03537037037037037)</f>
        <v>0.03537037037</v>
      </c>
      <c r="P2" s="9">
        <f>IFERROR(__xludf.DUMMYFUNCTION("""COMPUTED_VALUE"""),0.03505787037037037)</f>
        <v>0.03505787037</v>
      </c>
      <c r="Q2" s="9">
        <f>IFERROR(__xludf.DUMMYFUNCTION("""COMPUTED_VALUE"""),0.03521990740740741)</f>
        <v>0.03521990741</v>
      </c>
      <c r="R2" s="9">
        <f>IFERROR(__xludf.DUMMYFUNCTION("""COMPUTED_VALUE"""),0.03561342592592592)</f>
        <v>0.03561342593</v>
      </c>
      <c r="S2" s="9">
        <f>IFERROR(__xludf.DUMMYFUNCTION("""COMPUTED_VALUE"""),0.035555555555555556)</f>
        <v>0.03555555556</v>
      </c>
      <c r="T2" s="9">
        <f>IFERROR(__xludf.DUMMYFUNCTION("""COMPUTED_VALUE"""),0.03428240740740741)</f>
        <v>0.03428240741</v>
      </c>
      <c r="U2" s="9">
        <f>IFERROR(__xludf.DUMMYFUNCTION("""COMPUTED_VALUE"""),0.03481481481481481)</f>
        <v>0.03481481481</v>
      </c>
      <c r="V2" s="9">
        <f>IFERROR(__xludf.DUMMYFUNCTION("""COMPUTED_VALUE"""),0.035520833333333335)</f>
        <v>0.03552083333</v>
      </c>
      <c r="W2" s="9">
        <f>IFERROR(__xludf.DUMMYFUNCTION("""COMPUTED_VALUE"""),0.03539351851851852)</f>
        <v>0.03539351852</v>
      </c>
      <c r="X2" s="9">
        <f>IFERROR(__xludf.DUMMYFUNCTION("""COMPUTED_VALUE"""),0.03490740740740741)</f>
        <v>0.03490740741</v>
      </c>
      <c r="Y2" s="9">
        <f>IFERROR(__xludf.DUMMYFUNCTION("""COMPUTED_VALUE"""),0.03423611111111111)</f>
        <v>0.03423611111</v>
      </c>
      <c r="Z2" s="9">
        <f>IFERROR(__xludf.DUMMYFUNCTION("""COMPUTED_VALUE"""),0.035208333333333335)</f>
        <v>0.03520833333</v>
      </c>
      <c r="AA2" s="9">
        <f>IFERROR(__xludf.DUMMYFUNCTION("""COMPUTED_VALUE"""),0.034791666666666665)</f>
        <v>0.03479166667</v>
      </c>
      <c r="AB2" s="9">
        <f>IFERROR(__xludf.DUMMYFUNCTION("""COMPUTED_VALUE"""),0.03502314814814815)</f>
        <v>0.03502314815</v>
      </c>
      <c r="AC2" s="9">
        <f>IFERROR(__xludf.DUMMYFUNCTION("""COMPUTED_VALUE"""),0.03625)</f>
        <v>0.03625</v>
      </c>
      <c r="AD2" s="9">
        <f>IFERROR(__xludf.DUMMYFUNCTION("""COMPUTED_VALUE"""),0.036099537037037034)</f>
        <v>0.03609953704</v>
      </c>
      <c r="AE2" s="9">
        <f>IFERROR(__xludf.DUMMYFUNCTION("""COMPUTED_VALUE"""),0.03560185185185185)</f>
        <v>0.03560185185</v>
      </c>
      <c r="AF2" s="9">
        <f>IFERROR(__xludf.DUMMYFUNCTION("""COMPUTED_VALUE"""),0.035347222222222224)</f>
        <v>0.03534722222</v>
      </c>
      <c r="AG2" s="10">
        <f>IFERROR(__xludf.DUMMYFUNCTION("""COMPUTED_VALUE"""),0.0350462962962963)</f>
        <v>0.0350462963</v>
      </c>
      <c r="AH2" s="10">
        <f>IFERROR(__xludf.DUMMYFUNCTION("""COMPUTED_VALUE"""),0.03626157407407407)</f>
        <v>0.03626157407</v>
      </c>
      <c r="AI2" s="10">
        <f>IFERROR(__xludf.DUMMYFUNCTION("""COMPUTED_VALUE"""),0.036631944444444446)</f>
        <v>0.03663194444</v>
      </c>
      <c r="AJ2" s="10">
        <f>IFERROR(__xludf.DUMMYFUNCTION("""COMPUTED_VALUE"""),0.03679398148148148)</f>
        <v>0.03679398148</v>
      </c>
      <c r="AK2" s="10">
        <f>IFERROR(__xludf.DUMMYFUNCTION("""COMPUTED_VALUE"""),0.036145833333333335)</f>
        <v>0.03614583333</v>
      </c>
      <c r="AL2" s="10">
        <f>IFERROR(__xludf.DUMMYFUNCTION("""COMPUTED_VALUE"""),0.03581018518518519)</f>
        <v>0.03581018519</v>
      </c>
      <c r="AM2" s="10">
        <f>IFERROR(__xludf.DUMMYFUNCTION("""COMPUTED_VALUE"""),0.036631944444444446)</f>
        <v>0.03663194444</v>
      </c>
      <c r="AN2" s="10">
        <f>IFERROR(__xludf.DUMMYFUNCTION("""COMPUTED_VALUE"""),0.03591435185185185)</f>
        <v>0.03591435185</v>
      </c>
      <c r="AO2" s="10">
        <f>IFERROR(__xludf.DUMMYFUNCTION("""COMPUTED_VALUE"""),0.035659722222222225)</f>
        <v>0.03565972222</v>
      </c>
      <c r="AP2" s="10">
        <f>IFERROR(__xludf.DUMMYFUNCTION("""COMPUTED_VALUE"""),0.037395833333333336)</f>
        <v>0.03739583333</v>
      </c>
      <c r="AQ2" s="10">
        <f>IFERROR(__xludf.DUMMYFUNCTION("""COMPUTED_VALUE"""),0.036238425925925924)</f>
        <v>0.03623842593</v>
      </c>
      <c r="AR2" s="10">
        <f>IFERROR(__xludf.DUMMYFUNCTION("""COMPUTED_VALUE"""),0.03626157407407407)</f>
        <v>0.03626157407</v>
      </c>
      <c r="AS2" s="10">
        <f>IFERROR(__xludf.DUMMYFUNCTION("""COMPUTED_VALUE"""),0.03688657407407407)</f>
        <v>0.03688657407</v>
      </c>
      <c r="AT2" s="10" t="str">
        <f>IFERROR(__xludf.DUMMYFUNCTION("""COMPUTED_VALUE"""),"")</f>
        <v/>
      </c>
      <c r="AU2" s="10" t="str">
        <f>IFERROR(__xludf.DUMMYFUNCTION("""COMPUTED_VALUE"""),"")</f>
        <v/>
      </c>
      <c r="AV2" s="10" t="str">
        <f>IFERROR(__xludf.DUMMYFUNCTION("""COMPUTED_VALUE"""),"")</f>
        <v/>
      </c>
      <c r="AW2" s="10" t="str">
        <f>IFERROR(__xludf.DUMMYFUNCTION("""COMPUTED_VALUE"""),"")</f>
        <v/>
      </c>
      <c r="AX2" s="10" t="str">
        <f>IFERROR(__xludf.DUMMYFUNCTION("""COMPUTED_VALUE"""),"")</f>
        <v/>
      </c>
      <c r="AY2" s="10" t="str">
        <f>IFERROR(__xludf.DUMMYFUNCTION("""COMPUTED_VALUE"""),"")</f>
        <v/>
      </c>
      <c r="AZ2" s="10" t="str">
        <f>IFERROR(__xludf.DUMMYFUNCTION("""COMPUTED_VALUE"""),"")</f>
        <v/>
      </c>
      <c r="BA2" s="10" t="str">
        <f>IFERROR(__xludf.DUMMYFUNCTION("""COMPUTED_VALUE"""),"")</f>
        <v/>
      </c>
    </row>
    <row r="3">
      <c r="A3" s="11" t="str">
        <f t="shared" ref="A3:A99" si="1">B3</f>
        <v>DNF</v>
      </c>
      <c r="B3" s="12" t="str">
        <f>IFERROR(__xludf.DUMMYFUNCTION("""COMPUTED_VALUE"""),"DNF")</f>
        <v>DNF</v>
      </c>
      <c r="C3" s="13">
        <f>IFERROR(__xludf.DUMMYFUNCTION("""COMPUTED_VALUE"""),142.0)</f>
        <v>142</v>
      </c>
      <c r="D3" s="14" t="str">
        <f>IFERROR(__xludf.DUMMYFUNCTION("""COMPUTED_VALUE"""),"Claire Bannwarth")</f>
        <v>Claire Bannwarth</v>
      </c>
      <c r="E3" s="13" t="str">
        <f>IFERROR(__xludf.DUMMYFUNCTION("""COMPUTED_VALUE"""),"Жіноча")</f>
        <v>Жіноча</v>
      </c>
      <c r="F3" s="15" t="str">
        <f>IFERROR(__xludf.DUMMYFUNCTION("""COMPUTED_VALUE"""),"Huningue, France")</f>
        <v>Huningue, France</v>
      </c>
      <c r="G3" s="16">
        <f>IFERROR(__xludf.DUMMYFUNCTION("""COMPUTED_VALUE"""),33.0)</f>
        <v>33</v>
      </c>
      <c r="H3" s="16">
        <f>IFERROR(__xludf.DUMMYFUNCTION("""COMPUTED_VALUE"""),221.1)</f>
        <v>221.1</v>
      </c>
      <c r="I3" s="17">
        <f>IFERROR(__xludf.DUMMYFUNCTION("""COMPUTED_VALUE"""),0.03460648148148148)</f>
        <v>0.03460648148</v>
      </c>
      <c r="J3" s="18">
        <f>IFERROR(__xludf.DUMMYFUNCTION("""COMPUTED_VALUE"""),0.03809027777777778)</f>
        <v>0.03809027778</v>
      </c>
      <c r="K3" s="17">
        <f>IFERROR(__xludf.DUMMYFUNCTION("""COMPUTED_VALUE"""),0.04)</f>
        <v>0.04</v>
      </c>
      <c r="L3" s="17">
        <f>IFERROR(__xludf.DUMMYFUNCTION("""COMPUTED_VALUE"""),0.03460648148148148)</f>
        <v>0.03460648148</v>
      </c>
      <c r="M3" s="17">
        <f>IFERROR(__xludf.DUMMYFUNCTION("""COMPUTED_VALUE"""),0.03701388888888889)</f>
        <v>0.03701388889</v>
      </c>
      <c r="N3" s="17">
        <f>IFERROR(__xludf.DUMMYFUNCTION("""COMPUTED_VALUE"""),0.037175925925925925)</f>
        <v>0.03717592593</v>
      </c>
      <c r="O3" s="18">
        <f>IFERROR(__xludf.DUMMYFUNCTION("""COMPUTED_VALUE"""),0.03644675925925926)</f>
        <v>0.03644675926</v>
      </c>
      <c r="P3" s="18">
        <f>IFERROR(__xludf.DUMMYFUNCTION("""COMPUTED_VALUE"""),0.036550925925925924)</f>
        <v>0.03655092593</v>
      </c>
      <c r="Q3" s="18">
        <f>IFERROR(__xludf.DUMMYFUNCTION("""COMPUTED_VALUE"""),0.03704861111111111)</f>
        <v>0.03704861111</v>
      </c>
      <c r="R3" s="18">
        <f>IFERROR(__xludf.DUMMYFUNCTION("""COMPUTED_VALUE"""),0.03755787037037037)</f>
        <v>0.03755787037</v>
      </c>
      <c r="S3" s="18">
        <f>IFERROR(__xludf.DUMMYFUNCTION("""COMPUTED_VALUE"""),0.03854166666666667)</f>
        <v>0.03854166667</v>
      </c>
      <c r="T3" s="18">
        <f>IFERROR(__xludf.DUMMYFUNCTION("""COMPUTED_VALUE"""),0.03809027777777778)</f>
        <v>0.03809027778</v>
      </c>
      <c r="U3" s="18">
        <f>IFERROR(__xludf.DUMMYFUNCTION("""COMPUTED_VALUE"""),0.038842592592592595)</f>
        <v>0.03884259259</v>
      </c>
      <c r="V3" s="18">
        <f>IFERROR(__xludf.DUMMYFUNCTION("""COMPUTED_VALUE"""),0.038599537037037036)</f>
        <v>0.03859953704</v>
      </c>
      <c r="W3" s="18">
        <f>IFERROR(__xludf.DUMMYFUNCTION("""COMPUTED_VALUE"""),0.038738425925925926)</f>
        <v>0.03873842593</v>
      </c>
      <c r="X3" s="18">
        <f>IFERROR(__xludf.DUMMYFUNCTION("""COMPUTED_VALUE"""),0.03940972222222222)</f>
        <v>0.03940972222</v>
      </c>
      <c r="Y3" s="18">
        <f>IFERROR(__xludf.DUMMYFUNCTION("""COMPUTED_VALUE"""),0.03981481481481482)</f>
        <v>0.03981481481</v>
      </c>
      <c r="Z3" s="18">
        <f>IFERROR(__xludf.DUMMYFUNCTION("""COMPUTED_VALUE"""),0.03949074074074074)</f>
        <v>0.03949074074</v>
      </c>
      <c r="AA3" s="18">
        <f>IFERROR(__xludf.DUMMYFUNCTION("""COMPUTED_VALUE"""),0.03930555555555556)</f>
        <v>0.03930555556</v>
      </c>
      <c r="AB3" s="18">
        <f>IFERROR(__xludf.DUMMYFUNCTION("""COMPUTED_VALUE"""),0.04)</f>
        <v>0.04</v>
      </c>
      <c r="AC3" s="18">
        <f>IFERROR(__xludf.DUMMYFUNCTION("""COMPUTED_VALUE"""),0.03958333333333333)</f>
        <v>0.03958333333</v>
      </c>
      <c r="AD3" s="18">
        <f>IFERROR(__xludf.DUMMYFUNCTION("""COMPUTED_VALUE"""),0.03958333333333333)</f>
        <v>0.03958333333</v>
      </c>
      <c r="AE3" s="18">
        <f>IFERROR(__xludf.DUMMYFUNCTION("""COMPUTED_VALUE"""),0.039467592592592596)</f>
        <v>0.03946759259</v>
      </c>
      <c r="AF3" s="18">
        <f>IFERROR(__xludf.DUMMYFUNCTION("""COMPUTED_VALUE"""),0.037523148148148146)</f>
        <v>0.03752314815</v>
      </c>
      <c r="AG3" s="18">
        <f>IFERROR(__xludf.DUMMYFUNCTION("""COMPUTED_VALUE"""),0.03650462962962963)</f>
        <v>0.03650462963</v>
      </c>
      <c r="AH3" s="18">
        <f>IFERROR(__xludf.DUMMYFUNCTION("""COMPUTED_VALUE"""),0.036180555555555556)</f>
        <v>0.03618055556</v>
      </c>
      <c r="AI3" s="18">
        <f>IFERROR(__xludf.DUMMYFUNCTION("""COMPUTED_VALUE"""),0.03568287037037037)</f>
        <v>0.03568287037</v>
      </c>
      <c r="AJ3" s="18">
        <f>IFERROR(__xludf.DUMMYFUNCTION("""COMPUTED_VALUE"""),0.03540509259259259)</f>
        <v>0.03540509259</v>
      </c>
      <c r="AK3" s="18">
        <f>IFERROR(__xludf.DUMMYFUNCTION("""COMPUTED_VALUE"""),0.03627314814814815)</f>
        <v>0.03627314815</v>
      </c>
      <c r="AL3" s="18">
        <f>IFERROR(__xludf.DUMMYFUNCTION("""COMPUTED_VALUE"""),0.036516203703703703)</f>
        <v>0.0365162037</v>
      </c>
      <c r="AM3" s="18">
        <f>IFERROR(__xludf.DUMMYFUNCTION("""COMPUTED_VALUE"""),0.037210648148148145)</f>
        <v>0.03721064815</v>
      </c>
      <c r="AN3" s="18">
        <f>IFERROR(__xludf.DUMMYFUNCTION("""COMPUTED_VALUE"""),0.036770833333333336)</f>
        <v>0.03677083333</v>
      </c>
      <c r="AO3" s="18">
        <f>IFERROR(__xludf.DUMMYFUNCTION("""COMPUTED_VALUE"""),0.036770833333333336)</f>
        <v>0.03677083333</v>
      </c>
      <c r="AP3" s="18">
        <f>IFERROR(__xludf.DUMMYFUNCTION("""COMPUTED_VALUE"""),0.03798611111111111)</f>
        <v>0.03798611111</v>
      </c>
      <c r="AQ3" s="18">
        <f>IFERROR(__xludf.DUMMYFUNCTION("""COMPUTED_VALUE"""),0.039074074074074074)</f>
        <v>0.03907407407</v>
      </c>
      <c r="AR3" s="18">
        <f>IFERROR(__xludf.DUMMYFUNCTION("""COMPUTED_VALUE"""),0.03943287037037037)</f>
        <v>0.03943287037</v>
      </c>
      <c r="AS3" s="18" t="str">
        <f>IFERROR(__xludf.DUMMYFUNCTION("""COMPUTED_VALUE"""),"")</f>
        <v/>
      </c>
      <c r="AT3" s="18" t="str">
        <f>IFERROR(__xludf.DUMMYFUNCTION("""COMPUTED_VALUE"""),"")</f>
        <v/>
      </c>
      <c r="AU3" s="18" t="str">
        <f>IFERROR(__xludf.DUMMYFUNCTION("""COMPUTED_VALUE"""),"")</f>
        <v/>
      </c>
      <c r="AV3" s="18" t="str">
        <f>IFERROR(__xludf.DUMMYFUNCTION("""COMPUTED_VALUE"""),"")</f>
        <v/>
      </c>
      <c r="AW3" s="18" t="str">
        <f>IFERROR(__xludf.DUMMYFUNCTION("""COMPUTED_VALUE"""),"")</f>
        <v/>
      </c>
      <c r="AX3" s="18" t="str">
        <f>IFERROR(__xludf.DUMMYFUNCTION("""COMPUTED_VALUE"""),"")</f>
        <v/>
      </c>
      <c r="AY3" s="18" t="str">
        <f>IFERROR(__xludf.DUMMYFUNCTION("""COMPUTED_VALUE"""),"")</f>
        <v/>
      </c>
      <c r="AZ3" s="18" t="str">
        <f>IFERROR(__xludf.DUMMYFUNCTION("""COMPUTED_VALUE"""),"")</f>
        <v/>
      </c>
      <c r="BA3" s="18" t="str">
        <f>IFERROR(__xludf.DUMMYFUNCTION("""COMPUTED_VALUE"""),"")</f>
        <v/>
      </c>
    </row>
    <row r="4">
      <c r="A4" s="11" t="str">
        <f t="shared" si="1"/>
        <v>DNF</v>
      </c>
      <c r="B4" s="19" t="str">
        <f>IFERROR(__xludf.DUMMYFUNCTION("""COMPUTED_VALUE"""),"DNF")</f>
        <v>DNF</v>
      </c>
      <c r="C4" s="20">
        <f>IFERROR(__xludf.DUMMYFUNCTION("""COMPUTED_VALUE"""),132.0)</f>
        <v>132</v>
      </c>
      <c r="D4" s="19" t="str">
        <f>IFERROR(__xludf.DUMMYFUNCTION("""COMPUTED_VALUE"""),"Півень Андрій Ігорович")</f>
        <v>Півень Андрій Ігорович</v>
      </c>
      <c r="E4" s="20" t="str">
        <f>IFERROR(__xludf.DUMMYFUNCTION("""COMPUTED_VALUE"""),"Чоловіча")</f>
        <v>Чоловіча</v>
      </c>
      <c r="F4" s="15" t="str">
        <f>IFERROR(__xludf.DUMMYFUNCTION("""COMPUTED_VALUE"""),"Київ")</f>
        <v>Київ</v>
      </c>
      <c r="G4" s="16">
        <f>IFERROR(__xludf.DUMMYFUNCTION("""COMPUTED_VALUE"""),29.0)</f>
        <v>29</v>
      </c>
      <c r="H4" s="16">
        <f>IFERROR(__xludf.DUMMYFUNCTION("""COMPUTED_VALUE"""),194.3)</f>
        <v>194.3</v>
      </c>
      <c r="I4" s="18">
        <f>IFERROR(__xludf.DUMMYFUNCTION("""COMPUTED_VALUE"""),0.03319444444444444)</f>
        <v>0.03319444444</v>
      </c>
      <c r="J4" s="18">
        <f>IFERROR(__xludf.DUMMYFUNCTION("""COMPUTED_VALUE"""),0.03779488727858292)</f>
        <v>0.03779488728</v>
      </c>
      <c r="K4" s="18">
        <f>IFERROR(__xludf.DUMMYFUNCTION("""COMPUTED_VALUE"""),0.03979166666666667)</f>
        <v>0.03979166667</v>
      </c>
      <c r="L4" s="21">
        <f>IFERROR(__xludf.DUMMYFUNCTION("""COMPUTED_VALUE"""),0.038935185185185184)</f>
        <v>0.03893518519</v>
      </c>
      <c r="M4" s="21">
        <f>IFERROR(__xludf.DUMMYFUNCTION("""COMPUTED_VALUE"""),0.03802083333333333)</f>
        <v>0.03802083333</v>
      </c>
      <c r="N4" s="21">
        <f>IFERROR(__xludf.DUMMYFUNCTION("""COMPUTED_VALUE"""),0.03817129629629629)</f>
        <v>0.0381712963</v>
      </c>
      <c r="O4" s="18">
        <f>IFERROR(__xludf.DUMMYFUNCTION("""COMPUTED_VALUE"""),0.03763888888888889)</f>
        <v>0.03763888889</v>
      </c>
      <c r="P4" s="18">
        <f>IFERROR(__xludf.DUMMYFUNCTION("""COMPUTED_VALUE"""),0.03768518518518518)</f>
        <v>0.03768518519</v>
      </c>
      <c r="Q4" s="18">
        <f>IFERROR(__xludf.DUMMYFUNCTION("""COMPUTED_VALUE"""),0.037488425925925925)</f>
        <v>0.03748842593</v>
      </c>
      <c r="R4" s="18">
        <f>IFERROR(__xludf.DUMMYFUNCTION("""COMPUTED_VALUE"""),0.03827546296296296)</f>
        <v>0.03827546296</v>
      </c>
      <c r="S4" s="18">
        <f>IFERROR(__xludf.DUMMYFUNCTION("""COMPUTED_VALUE"""),0.03665509259259259)</f>
        <v>0.03665509259</v>
      </c>
      <c r="T4" s="18">
        <f>IFERROR(__xludf.DUMMYFUNCTION("""COMPUTED_VALUE"""),0.03934027777777778)</f>
        <v>0.03934027778</v>
      </c>
      <c r="U4" s="18">
        <f>IFERROR(__xludf.DUMMYFUNCTION("""COMPUTED_VALUE"""),0.03678240740740741)</f>
        <v>0.03678240741</v>
      </c>
      <c r="V4" s="18">
        <f>IFERROR(__xludf.DUMMYFUNCTION("""COMPUTED_VALUE"""),0.0371875)</f>
        <v>0.0371875</v>
      </c>
      <c r="W4" s="18">
        <f>IFERROR(__xludf.DUMMYFUNCTION("""COMPUTED_VALUE"""),0.03979166666666667)</f>
        <v>0.03979166667</v>
      </c>
      <c r="X4" s="18">
        <f>IFERROR(__xludf.DUMMYFUNCTION("""COMPUTED_VALUE"""),0.03528935185185185)</f>
        <v>0.03528935185</v>
      </c>
      <c r="Y4" s="18">
        <f>IFERROR(__xludf.DUMMYFUNCTION("""COMPUTED_VALUE"""),0.03900462962962963)</f>
        <v>0.03900462963</v>
      </c>
      <c r="Z4" s="18">
        <f>IFERROR(__xludf.DUMMYFUNCTION("""COMPUTED_VALUE"""),0.03857638888888889)</f>
        <v>0.03857638889</v>
      </c>
      <c r="AA4" s="18">
        <f>IFERROR(__xludf.DUMMYFUNCTION("""COMPUTED_VALUE"""),0.037905092592592594)</f>
        <v>0.03790509259</v>
      </c>
      <c r="AB4" s="18">
        <f>IFERROR(__xludf.DUMMYFUNCTION("""COMPUTED_VALUE"""),0.03849537037037037)</f>
        <v>0.03849537037</v>
      </c>
      <c r="AC4" s="18">
        <f>IFERROR(__xludf.DUMMYFUNCTION("""COMPUTED_VALUE"""),0.03819444444444445)</f>
        <v>0.03819444444</v>
      </c>
      <c r="AD4" s="18">
        <f>IFERROR(__xludf.DUMMYFUNCTION("""COMPUTED_VALUE"""),0.03837962962962963)</f>
        <v>0.03837962963</v>
      </c>
      <c r="AE4" s="18">
        <f>IFERROR(__xludf.DUMMYFUNCTION("""COMPUTED_VALUE"""),0.03777777777777778)</f>
        <v>0.03777777778</v>
      </c>
      <c r="AF4" s="18">
        <f>IFERROR(__xludf.DUMMYFUNCTION("""COMPUTED_VALUE"""),0.0362962962962963)</f>
        <v>0.0362962963</v>
      </c>
      <c r="AG4" s="18">
        <f>IFERROR(__xludf.DUMMYFUNCTION("""COMPUTED_VALUE"""),0.03626157407407407)</f>
        <v>0.03626157407</v>
      </c>
      <c r="AH4" s="18">
        <f>IFERROR(__xludf.DUMMYFUNCTION("""COMPUTED_VALUE"""),0.03712962962962963)</f>
        <v>0.03712962963</v>
      </c>
      <c r="AI4" s="18">
        <f>IFERROR(__xludf.DUMMYFUNCTION("""COMPUTED_VALUE"""),0.03319444444444444)</f>
        <v>0.03319444444</v>
      </c>
      <c r="AJ4" s="18">
        <f>IFERROR(__xludf.DUMMYFUNCTION("""COMPUTED_VALUE"""),0.038043981481481484)</f>
        <v>0.03804398148</v>
      </c>
      <c r="AK4" s="18">
        <f>IFERROR(__xludf.DUMMYFUNCTION("""COMPUTED_VALUE"""),0.0375)</f>
        <v>0.0375</v>
      </c>
      <c r="AL4" s="18">
        <f>IFERROR(__xludf.DUMMYFUNCTION("""COMPUTED_VALUE"""),0.0371875)</f>
        <v>0.0371875</v>
      </c>
      <c r="AM4" s="18">
        <f>IFERROR(__xludf.DUMMYFUNCTION("""COMPUTED_VALUE"""),0.03890046296296296)</f>
        <v>0.03890046296</v>
      </c>
      <c r="AN4" s="18">
        <f>IFERROR(__xludf.DUMMYFUNCTION("""COMPUTED_VALUE"""),0.039467592592592596)</f>
        <v>0.03946759259</v>
      </c>
      <c r="AO4" s="18" t="str">
        <f>IFERROR(__xludf.DUMMYFUNCTION("""COMPUTED_VALUE"""),"")</f>
        <v/>
      </c>
      <c r="AP4" s="18" t="str">
        <f>IFERROR(__xludf.DUMMYFUNCTION("""COMPUTED_VALUE"""),"")</f>
        <v/>
      </c>
      <c r="AQ4" s="18" t="str">
        <f>IFERROR(__xludf.DUMMYFUNCTION("""COMPUTED_VALUE"""),"")</f>
        <v/>
      </c>
      <c r="AR4" s="18" t="str">
        <f>IFERROR(__xludf.DUMMYFUNCTION("""COMPUTED_VALUE"""),"")</f>
        <v/>
      </c>
      <c r="AS4" s="18" t="str">
        <f>IFERROR(__xludf.DUMMYFUNCTION("""COMPUTED_VALUE"""),"")</f>
        <v/>
      </c>
      <c r="AT4" s="18" t="str">
        <f>IFERROR(__xludf.DUMMYFUNCTION("""COMPUTED_VALUE"""),"")</f>
        <v/>
      </c>
      <c r="AU4" s="18" t="str">
        <f>IFERROR(__xludf.DUMMYFUNCTION("""COMPUTED_VALUE"""),"")</f>
        <v/>
      </c>
      <c r="AV4" s="18" t="str">
        <f>IFERROR(__xludf.DUMMYFUNCTION("""COMPUTED_VALUE"""),"")</f>
        <v/>
      </c>
      <c r="AW4" s="18" t="str">
        <f>IFERROR(__xludf.DUMMYFUNCTION("""COMPUTED_VALUE"""),"")</f>
        <v/>
      </c>
      <c r="AX4" s="18" t="str">
        <f>IFERROR(__xludf.DUMMYFUNCTION("""COMPUTED_VALUE"""),"")</f>
        <v/>
      </c>
      <c r="AY4" s="18" t="str">
        <f>IFERROR(__xludf.DUMMYFUNCTION("""COMPUTED_VALUE"""),"")</f>
        <v/>
      </c>
      <c r="AZ4" s="18" t="str">
        <f>IFERROR(__xludf.DUMMYFUNCTION("""COMPUTED_VALUE"""),"")</f>
        <v/>
      </c>
      <c r="BA4" s="18" t="str">
        <f>IFERROR(__xludf.DUMMYFUNCTION("""COMPUTED_VALUE"""),"")</f>
        <v/>
      </c>
    </row>
    <row r="5">
      <c r="A5" s="11" t="str">
        <f t="shared" si="1"/>
        <v>DNF</v>
      </c>
      <c r="B5" s="19" t="str">
        <f>IFERROR(__xludf.DUMMYFUNCTION("""COMPUTED_VALUE"""),"DNF")</f>
        <v>DNF</v>
      </c>
      <c r="C5" s="20">
        <f>IFERROR(__xludf.DUMMYFUNCTION("""COMPUTED_VALUE"""),166.0)</f>
        <v>166</v>
      </c>
      <c r="D5" s="19" t="str">
        <f>IFERROR(__xludf.DUMMYFUNCTION("""COMPUTED_VALUE"""),"Василенко Андрей Николаевич")</f>
        <v>Василенко Андрей Николаевич</v>
      </c>
      <c r="E5" s="20" t="str">
        <f>IFERROR(__xludf.DUMMYFUNCTION("""COMPUTED_VALUE"""),"Чоловіча")</f>
        <v>Чоловіча</v>
      </c>
      <c r="F5" s="22" t="str">
        <f>IFERROR(__xludf.DUMMYFUNCTION("""COMPUTED_VALUE"""),"Донецьк")</f>
        <v>Донецьк</v>
      </c>
      <c r="G5" s="20">
        <f>IFERROR(__xludf.DUMMYFUNCTION("""COMPUTED_VALUE"""),28.0)</f>
        <v>28</v>
      </c>
      <c r="H5" s="16">
        <f>IFERROR(__xludf.DUMMYFUNCTION("""COMPUTED_VALUE"""),187.6)</f>
        <v>187.6</v>
      </c>
      <c r="I5" s="18">
        <f>IFERROR(__xludf.DUMMYFUNCTION("""COMPUTED_VALUE"""),0.0303125)</f>
        <v>0.0303125</v>
      </c>
      <c r="J5" s="18">
        <f>IFERROR(__xludf.DUMMYFUNCTION("""COMPUTED_VALUE"""),0.035447363123993554)</f>
        <v>0.03544736312</v>
      </c>
      <c r="K5" s="18">
        <f>IFERROR(__xludf.DUMMYFUNCTION("""COMPUTED_VALUE"""),0.03927083333333333)</f>
        <v>0.03927083333</v>
      </c>
      <c r="L5" s="18">
        <f>IFERROR(__xludf.DUMMYFUNCTION("""COMPUTED_VALUE"""),0.03119212962962963)</f>
        <v>0.03119212963</v>
      </c>
      <c r="M5" s="18">
        <f>IFERROR(__xludf.DUMMYFUNCTION("""COMPUTED_VALUE"""),0.03902777777777778)</f>
        <v>0.03902777778</v>
      </c>
      <c r="N5" s="18">
        <f>IFERROR(__xludf.DUMMYFUNCTION("""COMPUTED_VALUE"""),0.03090277777777778)</f>
        <v>0.03090277778</v>
      </c>
      <c r="O5" s="18">
        <f>IFERROR(__xludf.DUMMYFUNCTION("""COMPUTED_VALUE"""),0.0375)</f>
        <v>0.0375</v>
      </c>
      <c r="P5" s="18">
        <f>IFERROR(__xludf.DUMMYFUNCTION("""COMPUTED_VALUE"""),0.0303125)</f>
        <v>0.0303125</v>
      </c>
      <c r="Q5" s="18">
        <f>IFERROR(__xludf.DUMMYFUNCTION("""COMPUTED_VALUE"""),0.03729166666666667)</f>
        <v>0.03729166667</v>
      </c>
      <c r="R5" s="18">
        <f>IFERROR(__xludf.DUMMYFUNCTION("""COMPUTED_VALUE"""),0.03594907407407407)</f>
        <v>0.03594907407</v>
      </c>
      <c r="S5" s="18">
        <f>IFERROR(__xludf.DUMMYFUNCTION("""COMPUTED_VALUE"""),0.03638888888888889)</f>
        <v>0.03638888889</v>
      </c>
      <c r="T5" s="18">
        <f>IFERROR(__xludf.DUMMYFUNCTION("""COMPUTED_VALUE"""),0.034525462962962966)</f>
        <v>0.03452546296</v>
      </c>
      <c r="U5" s="18">
        <f>IFERROR(__xludf.DUMMYFUNCTION("""COMPUTED_VALUE"""),0.03813657407407407)</f>
        <v>0.03813657407</v>
      </c>
      <c r="V5" s="18">
        <f>IFERROR(__xludf.DUMMYFUNCTION("""COMPUTED_VALUE"""),0.03751157407407407)</f>
        <v>0.03751157407</v>
      </c>
      <c r="W5" s="18">
        <f>IFERROR(__xludf.DUMMYFUNCTION("""COMPUTED_VALUE"""),0.034479166666666665)</f>
        <v>0.03447916667</v>
      </c>
      <c r="X5" s="18">
        <f>IFERROR(__xludf.DUMMYFUNCTION("""COMPUTED_VALUE"""),0.0365625)</f>
        <v>0.0365625</v>
      </c>
      <c r="Y5" s="18">
        <f>IFERROR(__xludf.DUMMYFUNCTION("""COMPUTED_VALUE"""),0.03177083333333333)</f>
        <v>0.03177083333</v>
      </c>
      <c r="Z5" s="18">
        <f>IFERROR(__xludf.DUMMYFUNCTION("""COMPUTED_VALUE"""),0.030891203703703702)</f>
        <v>0.0308912037</v>
      </c>
      <c r="AA5" s="18">
        <f>IFERROR(__xludf.DUMMYFUNCTION("""COMPUTED_VALUE"""),0.037939814814814815)</f>
        <v>0.03793981481</v>
      </c>
      <c r="AB5" s="18">
        <f>IFERROR(__xludf.DUMMYFUNCTION("""COMPUTED_VALUE"""),0.038668981481481485)</f>
        <v>0.03866898148</v>
      </c>
      <c r="AC5" s="18">
        <f>IFERROR(__xludf.DUMMYFUNCTION("""COMPUTED_VALUE"""),0.03386574074074074)</f>
        <v>0.03386574074</v>
      </c>
      <c r="AD5" s="18">
        <f>IFERROR(__xludf.DUMMYFUNCTION("""COMPUTED_VALUE"""),0.038287037037037036)</f>
        <v>0.03828703704</v>
      </c>
      <c r="AE5" s="18">
        <f>IFERROR(__xludf.DUMMYFUNCTION("""COMPUTED_VALUE"""),0.03702546296296296)</f>
        <v>0.03702546296</v>
      </c>
      <c r="AF5" s="18">
        <f>IFERROR(__xludf.DUMMYFUNCTION("""COMPUTED_VALUE"""),0.032511574074074075)</f>
        <v>0.03251157407</v>
      </c>
      <c r="AG5" s="18">
        <f>IFERROR(__xludf.DUMMYFUNCTION("""COMPUTED_VALUE"""),0.03577546296296296)</f>
        <v>0.03577546296</v>
      </c>
      <c r="AH5" s="18">
        <f>IFERROR(__xludf.DUMMYFUNCTION("""COMPUTED_VALUE"""),0.03877314814814815)</f>
        <v>0.03877314815</v>
      </c>
      <c r="AI5" s="18">
        <f>IFERROR(__xludf.DUMMYFUNCTION("""COMPUTED_VALUE"""),0.032372685185185185)</f>
        <v>0.03237268519</v>
      </c>
      <c r="AJ5" s="18">
        <f>IFERROR(__xludf.DUMMYFUNCTION("""COMPUTED_VALUE"""),0.034583333333333334)</f>
        <v>0.03458333333</v>
      </c>
      <c r="AK5" s="18">
        <f>IFERROR(__xludf.DUMMYFUNCTION("""COMPUTED_VALUE"""),0.03491898148148148)</f>
        <v>0.03491898148</v>
      </c>
      <c r="AL5" s="18">
        <f>IFERROR(__xludf.DUMMYFUNCTION("""COMPUTED_VALUE"""),0.03387731481481481)</f>
        <v>0.03387731481</v>
      </c>
      <c r="AM5" s="18">
        <f>IFERROR(__xludf.DUMMYFUNCTION("""COMPUTED_VALUE"""),0.03927083333333333)</f>
        <v>0.03927083333</v>
      </c>
      <c r="AN5" s="18" t="str">
        <f>IFERROR(__xludf.DUMMYFUNCTION("""COMPUTED_VALUE"""),"")</f>
        <v/>
      </c>
      <c r="AO5" s="18" t="str">
        <f>IFERROR(__xludf.DUMMYFUNCTION("""COMPUTED_VALUE"""),"")</f>
        <v/>
      </c>
      <c r="AP5" s="18" t="str">
        <f>IFERROR(__xludf.DUMMYFUNCTION("""COMPUTED_VALUE"""),"")</f>
        <v/>
      </c>
      <c r="AQ5" s="18" t="str">
        <f>IFERROR(__xludf.DUMMYFUNCTION("""COMPUTED_VALUE"""),"")</f>
        <v/>
      </c>
      <c r="AR5" s="18" t="str">
        <f>IFERROR(__xludf.DUMMYFUNCTION("""COMPUTED_VALUE"""),"")</f>
        <v/>
      </c>
      <c r="AS5" s="18" t="str">
        <f>IFERROR(__xludf.DUMMYFUNCTION("""COMPUTED_VALUE"""),"")</f>
        <v/>
      </c>
      <c r="AT5" s="18" t="str">
        <f>IFERROR(__xludf.DUMMYFUNCTION("""COMPUTED_VALUE"""),"")</f>
        <v/>
      </c>
      <c r="AU5" s="18" t="str">
        <f>IFERROR(__xludf.DUMMYFUNCTION("""COMPUTED_VALUE"""),"")</f>
        <v/>
      </c>
      <c r="AV5" s="18" t="str">
        <f>IFERROR(__xludf.DUMMYFUNCTION("""COMPUTED_VALUE"""),"")</f>
        <v/>
      </c>
      <c r="AW5" s="18" t="str">
        <f>IFERROR(__xludf.DUMMYFUNCTION("""COMPUTED_VALUE"""),"")</f>
        <v/>
      </c>
      <c r="AX5" s="18" t="str">
        <f>IFERROR(__xludf.DUMMYFUNCTION("""COMPUTED_VALUE"""),"")</f>
        <v/>
      </c>
      <c r="AY5" s="18" t="str">
        <f>IFERROR(__xludf.DUMMYFUNCTION("""COMPUTED_VALUE"""),"")</f>
        <v/>
      </c>
      <c r="AZ5" s="18" t="str">
        <f>IFERROR(__xludf.DUMMYFUNCTION("""COMPUTED_VALUE"""),"")</f>
        <v/>
      </c>
      <c r="BA5" s="18" t="str">
        <f>IFERROR(__xludf.DUMMYFUNCTION("""COMPUTED_VALUE"""),"")</f>
        <v/>
      </c>
    </row>
    <row r="6">
      <c r="A6" s="11" t="str">
        <f t="shared" si="1"/>
        <v>DNF</v>
      </c>
      <c r="B6" s="19" t="str">
        <f>IFERROR(__xludf.DUMMYFUNCTION("""COMPUTED_VALUE"""),"DNF")</f>
        <v>DNF</v>
      </c>
      <c r="C6" s="20">
        <f>IFERROR(__xludf.DUMMYFUNCTION("""COMPUTED_VALUE"""),150.0)</f>
        <v>150</v>
      </c>
      <c r="D6" s="19" t="str">
        <f>IFERROR(__xludf.DUMMYFUNCTION("""COMPUTED_VALUE"""),"Черемисін Сергій Володимирович")</f>
        <v>Черемисін Сергій Володимирович</v>
      </c>
      <c r="E6" s="20" t="str">
        <f>IFERROR(__xludf.DUMMYFUNCTION("""COMPUTED_VALUE"""),"Чоловіча")</f>
        <v>Чоловіча</v>
      </c>
      <c r="F6" s="22" t="str">
        <f>IFERROR(__xludf.DUMMYFUNCTION("""COMPUTED_VALUE"""),"Жмеринка")</f>
        <v>Жмеринка</v>
      </c>
      <c r="G6" s="16">
        <f>IFERROR(__xludf.DUMMYFUNCTION("""COMPUTED_VALUE"""),26.0)</f>
        <v>26</v>
      </c>
      <c r="H6" s="16">
        <f>IFERROR(__xludf.DUMMYFUNCTION("""COMPUTED_VALUE"""),174.20000000000002)</f>
        <v>174.2</v>
      </c>
      <c r="I6" s="18">
        <f>IFERROR(__xludf.DUMMYFUNCTION("""COMPUTED_VALUE"""),0.03412037037037037)</f>
        <v>0.03412037037</v>
      </c>
      <c r="J6" s="18">
        <f>IFERROR(__xludf.DUMMYFUNCTION("""COMPUTED_VALUE"""),0.03577294685990338)</f>
        <v>0.03577294686</v>
      </c>
      <c r="K6" s="18">
        <f>IFERROR(__xludf.DUMMYFUNCTION("""COMPUTED_VALUE"""),0.038564814814814816)</f>
        <v>0.03856481481</v>
      </c>
      <c r="L6" s="18">
        <f>IFERROR(__xludf.DUMMYFUNCTION("""COMPUTED_VALUE"""),0.03412037037037037)</f>
        <v>0.03412037037</v>
      </c>
      <c r="M6" s="18">
        <f>IFERROR(__xludf.DUMMYFUNCTION("""COMPUTED_VALUE"""),0.0366087962962963)</f>
        <v>0.0366087963</v>
      </c>
      <c r="N6" s="18">
        <f>IFERROR(__xludf.DUMMYFUNCTION("""COMPUTED_VALUE"""),0.0343287037037037)</f>
        <v>0.0343287037</v>
      </c>
      <c r="O6" s="18">
        <f>IFERROR(__xludf.DUMMYFUNCTION("""COMPUTED_VALUE"""),0.035694444444444445)</f>
        <v>0.03569444444</v>
      </c>
      <c r="P6" s="18">
        <f>IFERROR(__xludf.DUMMYFUNCTION("""COMPUTED_VALUE"""),0.035798611111111114)</f>
        <v>0.03579861111</v>
      </c>
      <c r="Q6" s="18">
        <f>IFERROR(__xludf.DUMMYFUNCTION("""COMPUTED_VALUE"""),0.03719907407407407)</f>
        <v>0.03719907407</v>
      </c>
      <c r="R6" s="18">
        <f>IFERROR(__xludf.DUMMYFUNCTION("""COMPUTED_VALUE"""),0.03556712962962963)</f>
        <v>0.03556712963</v>
      </c>
      <c r="S6" s="18">
        <f>IFERROR(__xludf.DUMMYFUNCTION("""COMPUTED_VALUE"""),0.0352662037037037)</f>
        <v>0.0352662037</v>
      </c>
      <c r="T6" s="18">
        <f>IFERROR(__xludf.DUMMYFUNCTION("""COMPUTED_VALUE"""),0.0353125)</f>
        <v>0.0353125</v>
      </c>
      <c r="U6" s="18">
        <f>IFERROR(__xludf.DUMMYFUNCTION("""COMPUTED_VALUE"""),0.036631944444444446)</f>
        <v>0.03663194444</v>
      </c>
      <c r="V6" s="18">
        <f>IFERROR(__xludf.DUMMYFUNCTION("""COMPUTED_VALUE"""),0.035486111111111114)</f>
        <v>0.03548611111</v>
      </c>
      <c r="W6" s="18">
        <f>IFERROR(__xludf.DUMMYFUNCTION("""COMPUTED_VALUE"""),0.038043981481481484)</f>
        <v>0.03804398148</v>
      </c>
      <c r="X6" s="18">
        <f>IFERROR(__xludf.DUMMYFUNCTION("""COMPUTED_VALUE"""),0.034722222222222224)</f>
        <v>0.03472222222</v>
      </c>
      <c r="Y6" s="18">
        <f>IFERROR(__xludf.DUMMYFUNCTION("""COMPUTED_VALUE"""),0.03633101851851852)</f>
        <v>0.03633101852</v>
      </c>
      <c r="Z6" s="18">
        <f>IFERROR(__xludf.DUMMYFUNCTION("""COMPUTED_VALUE"""),0.03525462962962963)</f>
        <v>0.03525462963</v>
      </c>
      <c r="AA6" s="18">
        <f>IFERROR(__xludf.DUMMYFUNCTION("""COMPUTED_VALUE"""),0.036597222222222225)</f>
        <v>0.03659722222</v>
      </c>
      <c r="AB6" s="18">
        <f>IFERROR(__xludf.DUMMYFUNCTION("""COMPUTED_VALUE"""),0.03494212962962963)</f>
        <v>0.03494212963</v>
      </c>
      <c r="AC6" s="18">
        <f>IFERROR(__xludf.DUMMYFUNCTION("""COMPUTED_VALUE"""),0.03582175925925926)</f>
        <v>0.03582175926</v>
      </c>
      <c r="AD6" s="18">
        <f>IFERROR(__xludf.DUMMYFUNCTION("""COMPUTED_VALUE"""),0.03594907407407407)</f>
        <v>0.03594907407</v>
      </c>
      <c r="AE6" s="18">
        <f>IFERROR(__xludf.DUMMYFUNCTION("""COMPUTED_VALUE"""),0.035208333333333335)</f>
        <v>0.03520833333</v>
      </c>
      <c r="AF6" s="18">
        <f>IFERROR(__xludf.DUMMYFUNCTION("""COMPUTED_VALUE"""),0.03540509259259259)</f>
        <v>0.03540509259</v>
      </c>
      <c r="AG6" s="18">
        <f>IFERROR(__xludf.DUMMYFUNCTION("""COMPUTED_VALUE"""),0.03528935185185185)</f>
        <v>0.03528935185</v>
      </c>
      <c r="AH6" s="18">
        <f>IFERROR(__xludf.DUMMYFUNCTION("""COMPUTED_VALUE"""),0.03719907407407407)</f>
        <v>0.03719907407</v>
      </c>
      <c r="AI6" s="18">
        <f>IFERROR(__xludf.DUMMYFUNCTION("""COMPUTED_VALUE"""),0.03675925925925926)</f>
        <v>0.03675925926</v>
      </c>
      <c r="AJ6" s="18">
        <f>IFERROR(__xludf.DUMMYFUNCTION("""COMPUTED_VALUE"""),0.038113425925925926)</f>
        <v>0.03811342593</v>
      </c>
      <c r="AK6" s="18">
        <f>IFERROR(__xludf.DUMMYFUNCTION("""COMPUTED_VALUE"""),0.038564814814814816)</f>
        <v>0.03856481481</v>
      </c>
      <c r="AL6" s="18" t="str">
        <f>IFERROR(__xludf.DUMMYFUNCTION("""COMPUTED_VALUE"""),"")</f>
        <v/>
      </c>
      <c r="AM6" s="18" t="str">
        <f>IFERROR(__xludf.DUMMYFUNCTION("""COMPUTED_VALUE"""),"")</f>
        <v/>
      </c>
      <c r="AN6" s="18" t="str">
        <f>IFERROR(__xludf.DUMMYFUNCTION("""COMPUTED_VALUE"""),"")</f>
        <v/>
      </c>
      <c r="AO6" s="18" t="str">
        <f>IFERROR(__xludf.DUMMYFUNCTION("""COMPUTED_VALUE"""),"")</f>
        <v/>
      </c>
      <c r="AP6" s="18" t="str">
        <f>IFERROR(__xludf.DUMMYFUNCTION("""COMPUTED_VALUE"""),"")</f>
        <v/>
      </c>
      <c r="AQ6" s="18" t="str">
        <f>IFERROR(__xludf.DUMMYFUNCTION("""COMPUTED_VALUE"""),"")</f>
        <v/>
      </c>
      <c r="AR6" s="18" t="str">
        <f>IFERROR(__xludf.DUMMYFUNCTION("""COMPUTED_VALUE"""),"")</f>
        <v/>
      </c>
      <c r="AS6" s="18" t="str">
        <f>IFERROR(__xludf.DUMMYFUNCTION("""COMPUTED_VALUE"""),"")</f>
        <v/>
      </c>
      <c r="AT6" s="18" t="str">
        <f>IFERROR(__xludf.DUMMYFUNCTION("""COMPUTED_VALUE"""),"")</f>
        <v/>
      </c>
      <c r="AU6" s="18" t="str">
        <f>IFERROR(__xludf.DUMMYFUNCTION("""COMPUTED_VALUE"""),"")</f>
        <v/>
      </c>
      <c r="AV6" s="18" t="str">
        <f>IFERROR(__xludf.DUMMYFUNCTION("""COMPUTED_VALUE"""),"")</f>
        <v/>
      </c>
      <c r="AW6" s="18" t="str">
        <f>IFERROR(__xludf.DUMMYFUNCTION("""COMPUTED_VALUE"""),"")</f>
        <v/>
      </c>
      <c r="AX6" s="18" t="str">
        <f>IFERROR(__xludf.DUMMYFUNCTION("""COMPUTED_VALUE"""),"")</f>
        <v/>
      </c>
      <c r="AY6" s="18" t="str">
        <f>IFERROR(__xludf.DUMMYFUNCTION("""COMPUTED_VALUE"""),"")</f>
        <v/>
      </c>
      <c r="AZ6" s="18" t="str">
        <f>IFERROR(__xludf.DUMMYFUNCTION("""COMPUTED_VALUE"""),"")</f>
        <v/>
      </c>
      <c r="BA6" s="18" t="str">
        <f>IFERROR(__xludf.DUMMYFUNCTION("""COMPUTED_VALUE"""),"")</f>
        <v/>
      </c>
    </row>
    <row r="7">
      <c r="A7" s="11" t="str">
        <f t="shared" si="1"/>
        <v>DNF</v>
      </c>
      <c r="B7" s="19" t="str">
        <f>IFERROR(__xludf.DUMMYFUNCTION("""COMPUTED_VALUE"""),"DNF")</f>
        <v>DNF</v>
      </c>
      <c r="C7" s="20">
        <f>IFERROR(__xludf.DUMMYFUNCTION("""COMPUTED_VALUE"""),144.0)</f>
        <v>144</v>
      </c>
      <c r="D7" s="19" t="str">
        <f>IFERROR(__xludf.DUMMYFUNCTION("""COMPUTED_VALUE"""),"Гнат Назарій")</f>
        <v>Гнат Назарій</v>
      </c>
      <c r="E7" s="20" t="str">
        <f>IFERROR(__xludf.DUMMYFUNCTION("""COMPUTED_VALUE"""),"Чоловіча")</f>
        <v>Чоловіча</v>
      </c>
      <c r="F7" s="15" t="str">
        <f>IFERROR(__xludf.DUMMYFUNCTION("""COMPUTED_VALUE"""),"Київ")</f>
        <v>Київ</v>
      </c>
      <c r="G7" s="20">
        <f>IFERROR(__xludf.DUMMYFUNCTION("""COMPUTED_VALUE"""),25.0)</f>
        <v>25</v>
      </c>
      <c r="H7" s="16">
        <f>IFERROR(__xludf.DUMMYFUNCTION("""COMPUTED_VALUE"""),167.5)</f>
        <v>167.5</v>
      </c>
      <c r="I7" s="18">
        <f>IFERROR(__xludf.DUMMYFUNCTION("""COMPUTED_VALUE"""),0.02872685185185185)</f>
        <v>0.02872685185</v>
      </c>
      <c r="J7" s="18">
        <f>IFERROR(__xludf.DUMMYFUNCTION("""COMPUTED_VALUE"""),0.030854468599033825)</f>
        <v>0.0308544686</v>
      </c>
      <c r="K7" s="18">
        <f>IFERROR(__xludf.DUMMYFUNCTION("""COMPUTED_VALUE"""),0.036898148148148145)</f>
        <v>0.03689814815</v>
      </c>
      <c r="L7" s="18">
        <f>IFERROR(__xludf.DUMMYFUNCTION("""COMPUTED_VALUE"""),0.030462962962962963)</f>
        <v>0.03046296296</v>
      </c>
      <c r="M7" s="18">
        <f>IFERROR(__xludf.DUMMYFUNCTION("""COMPUTED_VALUE"""),0.029513888888888888)</f>
        <v>0.02951388889</v>
      </c>
      <c r="N7" s="18">
        <f>IFERROR(__xludf.DUMMYFUNCTION("""COMPUTED_VALUE"""),0.029930555555555554)</f>
        <v>0.02993055556</v>
      </c>
      <c r="O7" s="18">
        <f>IFERROR(__xludf.DUMMYFUNCTION("""COMPUTED_VALUE"""),0.030428240740740742)</f>
        <v>0.03042824074</v>
      </c>
      <c r="P7" s="18">
        <f>IFERROR(__xludf.DUMMYFUNCTION("""COMPUTED_VALUE"""),0.02894675925925926)</f>
        <v>0.02894675926</v>
      </c>
      <c r="Q7" s="18">
        <f>IFERROR(__xludf.DUMMYFUNCTION("""COMPUTED_VALUE"""),0.029988425925925925)</f>
        <v>0.02998842593</v>
      </c>
      <c r="R7" s="18">
        <f>IFERROR(__xludf.DUMMYFUNCTION("""COMPUTED_VALUE"""),0.029363425925925925)</f>
        <v>0.02936342593</v>
      </c>
      <c r="S7" s="18">
        <f>IFERROR(__xludf.DUMMYFUNCTION("""COMPUTED_VALUE"""),0.02962962962962963)</f>
        <v>0.02962962963</v>
      </c>
      <c r="T7" s="18">
        <f>IFERROR(__xludf.DUMMYFUNCTION("""COMPUTED_VALUE"""),0.029675925925925925)</f>
        <v>0.02967592593</v>
      </c>
      <c r="U7" s="18">
        <f>IFERROR(__xludf.DUMMYFUNCTION("""COMPUTED_VALUE"""),0.03059027777777778)</f>
        <v>0.03059027778</v>
      </c>
      <c r="V7" s="18">
        <f>IFERROR(__xludf.DUMMYFUNCTION("""COMPUTED_VALUE"""),0.030868055555555555)</f>
        <v>0.03086805556</v>
      </c>
      <c r="W7" s="18">
        <f>IFERROR(__xludf.DUMMYFUNCTION("""COMPUTED_VALUE"""),0.029583333333333333)</f>
        <v>0.02958333333</v>
      </c>
      <c r="X7" s="18">
        <f>IFERROR(__xludf.DUMMYFUNCTION("""COMPUTED_VALUE"""),0.029733796296296296)</f>
        <v>0.0297337963</v>
      </c>
      <c r="Y7" s="18">
        <f>IFERROR(__xludf.DUMMYFUNCTION("""COMPUTED_VALUE"""),0.030300925925925926)</f>
        <v>0.03030092593</v>
      </c>
      <c r="Z7" s="18">
        <f>IFERROR(__xludf.DUMMYFUNCTION("""COMPUTED_VALUE"""),0.030659722222222224)</f>
        <v>0.03065972222</v>
      </c>
      <c r="AA7" s="18">
        <f>IFERROR(__xludf.DUMMYFUNCTION("""COMPUTED_VALUE"""),0.03270833333333333)</f>
        <v>0.03270833333</v>
      </c>
      <c r="AB7" s="18">
        <f>IFERROR(__xludf.DUMMYFUNCTION("""COMPUTED_VALUE"""),0.032511574074074075)</f>
        <v>0.03251157407</v>
      </c>
      <c r="AC7" s="18">
        <f>IFERROR(__xludf.DUMMYFUNCTION("""COMPUTED_VALUE"""),0.032372685185185185)</f>
        <v>0.03237268519</v>
      </c>
      <c r="AD7" s="18">
        <f>IFERROR(__xludf.DUMMYFUNCTION("""COMPUTED_VALUE"""),0.02872685185185185)</f>
        <v>0.02872685185</v>
      </c>
      <c r="AE7" s="18">
        <f>IFERROR(__xludf.DUMMYFUNCTION("""COMPUTED_VALUE"""),0.03456018518518519)</f>
        <v>0.03456018519</v>
      </c>
      <c r="AF7" s="18">
        <f>IFERROR(__xludf.DUMMYFUNCTION("""COMPUTED_VALUE"""),0.03306712962962963)</f>
        <v>0.03306712963</v>
      </c>
      <c r="AG7" s="18">
        <f>IFERROR(__xludf.DUMMYFUNCTION("""COMPUTED_VALUE"""),0.032407407407407406)</f>
        <v>0.03240740741</v>
      </c>
      <c r="AH7" s="18">
        <f>IFERROR(__xludf.DUMMYFUNCTION("""COMPUTED_VALUE"""),0.033622685185185186)</f>
        <v>0.03362268519</v>
      </c>
      <c r="AI7" s="18">
        <f>IFERROR(__xludf.DUMMYFUNCTION("""COMPUTED_VALUE"""),0.03288194444444444)</f>
        <v>0.03288194444</v>
      </c>
      <c r="AJ7" s="18">
        <f>IFERROR(__xludf.DUMMYFUNCTION("""COMPUTED_VALUE"""),0.036898148148148145)</f>
        <v>0.03689814815</v>
      </c>
      <c r="AK7" s="18" t="str">
        <f>IFERROR(__xludf.DUMMYFUNCTION("""COMPUTED_VALUE"""),"")</f>
        <v/>
      </c>
      <c r="AL7" s="18" t="str">
        <f>IFERROR(__xludf.DUMMYFUNCTION("""COMPUTED_VALUE"""),"")</f>
        <v/>
      </c>
      <c r="AM7" s="18" t="str">
        <f>IFERROR(__xludf.DUMMYFUNCTION("""COMPUTED_VALUE"""),"")</f>
        <v/>
      </c>
      <c r="AN7" s="18" t="str">
        <f>IFERROR(__xludf.DUMMYFUNCTION("""COMPUTED_VALUE"""),"")</f>
        <v/>
      </c>
      <c r="AO7" s="18" t="str">
        <f>IFERROR(__xludf.DUMMYFUNCTION("""COMPUTED_VALUE"""),"")</f>
        <v/>
      </c>
      <c r="AP7" s="18" t="str">
        <f>IFERROR(__xludf.DUMMYFUNCTION("""COMPUTED_VALUE"""),"")</f>
        <v/>
      </c>
      <c r="AQ7" s="18" t="str">
        <f>IFERROR(__xludf.DUMMYFUNCTION("""COMPUTED_VALUE"""),"")</f>
        <v/>
      </c>
      <c r="AR7" s="18" t="str">
        <f>IFERROR(__xludf.DUMMYFUNCTION("""COMPUTED_VALUE"""),"")</f>
        <v/>
      </c>
      <c r="AS7" s="18" t="str">
        <f>IFERROR(__xludf.DUMMYFUNCTION("""COMPUTED_VALUE"""),"")</f>
        <v/>
      </c>
      <c r="AT7" s="18" t="str">
        <f>IFERROR(__xludf.DUMMYFUNCTION("""COMPUTED_VALUE"""),"")</f>
        <v/>
      </c>
      <c r="AU7" s="18" t="str">
        <f>IFERROR(__xludf.DUMMYFUNCTION("""COMPUTED_VALUE"""),"")</f>
        <v/>
      </c>
      <c r="AV7" s="18" t="str">
        <f>IFERROR(__xludf.DUMMYFUNCTION("""COMPUTED_VALUE"""),"")</f>
        <v/>
      </c>
      <c r="AW7" s="18" t="str">
        <f>IFERROR(__xludf.DUMMYFUNCTION("""COMPUTED_VALUE"""),"")</f>
        <v/>
      </c>
      <c r="AX7" s="18" t="str">
        <f>IFERROR(__xludf.DUMMYFUNCTION("""COMPUTED_VALUE"""),"")</f>
        <v/>
      </c>
      <c r="AY7" s="18" t="str">
        <f>IFERROR(__xludf.DUMMYFUNCTION("""COMPUTED_VALUE"""),"")</f>
        <v/>
      </c>
      <c r="AZ7" s="18" t="str">
        <f>IFERROR(__xludf.DUMMYFUNCTION("""COMPUTED_VALUE"""),"")</f>
        <v/>
      </c>
      <c r="BA7" s="18" t="str">
        <f>IFERROR(__xludf.DUMMYFUNCTION("""COMPUTED_VALUE"""),"")</f>
        <v/>
      </c>
    </row>
    <row r="8">
      <c r="A8" s="11" t="str">
        <f t="shared" si="1"/>
        <v>DNF</v>
      </c>
      <c r="B8" s="19" t="str">
        <f>IFERROR(__xludf.DUMMYFUNCTION("""COMPUTED_VALUE"""),"DNF")</f>
        <v>DNF</v>
      </c>
      <c r="C8" s="20">
        <f>IFERROR(__xludf.DUMMYFUNCTION("""COMPUTED_VALUE"""),127.0)</f>
        <v>127</v>
      </c>
      <c r="D8" s="19" t="str">
        <f>IFERROR(__xludf.DUMMYFUNCTION("""COMPUTED_VALUE"""),"Oleg Chyzhyk")</f>
        <v>Oleg Chyzhyk</v>
      </c>
      <c r="E8" s="20" t="str">
        <f>IFERROR(__xludf.DUMMYFUNCTION("""COMPUTED_VALUE"""),"Чоловіча")</f>
        <v>Чоловіча</v>
      </c>
      <c r="F8" s="15" t="str">
        <f>IFERROR(__xludf.DUMMYFUNCTION("""COMPUTED_VALUE"""),"Київ")</f>
        <v>Київ</v>
      </c>
      <c r="G8" s="16">
        <f>IFERROR(__xludf.DUMMYFUNCTION("""COMPUTED_VALUE"""),24.0)</f>
        <v>24</v>
      </c>
      <c r="H8" s="16">
        <f>IFERROR(__xludf.DUMMYFUNCTION("""COMPUTED_VALUE"""),160.8)</f>
        <v>160.8</v>
      </c>
      <c r="I8" s="18">
        <f>IFERROR(__xludf.DUMMYFUNCTION("""COMPUTED_VALUE"""),0.023946759259259258)</f>
        <v>0.02394675926</v>
      </c>
      <c r="J8" s="18">
        <f>IFERROR(__xludf.DUMMYFUNCTION("""COMPUTED_VALUE"""),0.02758856682769726)</f>
        <v>0.02758856683</v>
      </c>
      <c r="K8" s="18">
        <f>IFERROR(__xludf.DUMMYFUNCTION("""COMPUTED_VALUE"""),0.032268518518518516)</f>
        <v>0.03226851852</v>
      </c>
      <c r="L8" s="18">
        <f>IFERROR(__xludf.DUMMYFUNCTION("""COMPUTED_VALUE"""),0.027337962962962963)</f>
        <v>0.02733796296</v>
      </c>
      <c r="M8" s="18">
        <f>IFERROR(__xludf.DUMMYFUNCTION("""COMPUTED_VALUE"""),0.02431712962962963)</f>
        <v>0.02431712963</v>
      </c>
      <c r="N8" s="18">
        <f>IFERROR(__xludf.DUMMYFUNCTION("""COMPUTED_VALUE"""),0.023946759259259258)</f>
        <v>0.02394675926</v>
      </c>
      <c r="O8" s="18">
        <f>IFERROR(__xludf.DUMMYFUNCTION("""COMPUTED_VALUE"""),0.024398148148148148)</f>
        <v>0.02439814815</v>
      </c>
      <c r="P8" s="18">
        <f>IFERROR(__xludf.DUMMYFUNCTION("""COMPUTED_VALUE"""),0.024467592592592593)</f>
        <v>0.02446759259</v>
      </c>
      <c r="Q8" s="18">
        <f>IFERROR(__xludf.DUMMYFUNCTION("""COMPUTED_VALUE"""),0.024826388888888887)</f>
        <v>0.02482638889</v>
      </c>
      <c r="R8" s="18">
        <f>IFERROR(__xludf.DUMMYFUNCTION("""COMPUTED_VALUE"""),0.025104166666666667)</f>
        <v>0.02510416667</v>
      </c>
      <c r="S8" s="18">
        <f>IFERROR(__xludf.DUMMYFUNCTION("""COMPUTED_VALUE"""),0.026516203703703705)</f>
        <v>0.0265162037</v>
      </c>
      <c r="T8" s="18">
        <f>IFERROR(__xludf.DUMMYFUNCTION("""COMPUTED_VALUE"""),0.025613425925925925)</f>
        <v>0.02561342593</v>
      </c>
      <c r="U8" s="18">
        <f>IFERROR(__xludf.DUMMYFUNCTION("""COMPUTED_VALUE"""),0.026111111111111113)</f>
        <v>0.02611111111</v>
      </c>
      <c r="V8" s="18">
        <f>IFERROR(__xludf.DUMMYFUNCTION("""COMPUTED_VALUE"""),0.026712962962962963)</f>
        <v>0.02671296296</v>
      </c>
      <c r="W8" s="18">
        <f>IFERROR(__xludf.DUMMYFUNCTION("""COMPUTED_VALUE"""),0.027164351851851853)</f>
        <v>0.02716435185</v>
      </c>
      <c r="X8" s="18">
        <f>IFERROR(__xludf.DUMMYFUNCTION("""COMPUTED_VALUE"""),0.028148148148148148)</f>
        <v>0.02814814815</v>
      </c>
      <c r="Y8" s="18">
        <f>IFERROR(__xludf.DUMMYFUNCTION("""COMPUTED_VALUE"""),0.02712962962962963)</f>
        <v>0.02712962963</v>
      </c>
      <c r="Z8" s="18">
        <f>IFERROR(__xludf.DUMMYFUNCTION("""COMPUTED_VALUE"""),0.028136574074074074)</f>
        <v>0.02813657407</v>
      </c>
      <c r="AA8" s="18">
        <f>IFERROR(__xludf.DUMMYFUNCTION("""COMPUTED_VALUE"""),0.02988425925925926)</f>
        <v>0.02988425926</v>
      </c>
      <c r="AB8" s="18">
        <f>IFERROR(__xludf.DUMMYFUNCTION("""COMPUTED_VALUE"""),0.028877314814814814)</f>
        <v>0.02887731481</v>
      </c>
      <c r="AC8" s="18">
        <f>IFERROR(__xludf.DUMMYFUNCTION("""COMPUTED_VALUE"""),0.030046296296296297)</f>
        <v>0.0300462963</v>
      </c>
      <c r="AD8" s="18">
        <f>IFERROR(__xludf.DUMMYFUNCTION("""COMPUTED_VALUE"""),0.030520833333333334)</f>
        <v>0.03052083333</v>
      </c>
      <c r="AE8" s="18">
        <f>IFERROR(__xludf.DUMMYFUNCTION("""COMPUTED_VALUE"""),0.030219907407407407)</f>
        <v>0.03021990741</v>
      </c>
      <c r="AF8" s="18">
        <f>IFERROR(__xludf.DUMMYFUNCTION("""COMPUTED_VALUE"""),0.031203703703703702)</f>
        <v>0.0312037037</v>
      </c>
      <c r="AG8" s="18">
        <f>IFERROR(__xludf.DUMMYFUNCTION("""COMPUTED_VALUE"""),0.03158564814814815)</f>
        <v>0.03158564815</v>
      </c>
      <c r="AH8" s="18">
        <f>IFERROR(__xludf.DUMMYFUNCTION("""COMPUTED_VALUE"""),0.032268518518518516)</f>
        <v>0.03226851852</v>
      </c>
      <c r="AI8" s="18">
        <f>IFERROR(__xludf.DUMMYFUNCTION("""COMPUTED_VALUE"""),0.03180555555555555)</f>
        <v>0.03180555556</v>
      </c>
      <c r="AJ8" s="18" t="str">
        <f>IFERROR(__xludf.DUMMYFUNCTION("""COMPUTED_VALUE"""),"")</f>
        <v/>
      </c>
      <c r="AK8" s="18" t="str">
        <f>IFERROR(__xludf.DUMMYFUNCTION("""COMPUTED_VALUE"""),"")</f>
        <v/>
      </c>
      <c r="AL8" s="18" t="str">
        <f>IFERROR(__xludf.DUMMYFUNCTION("""COMPUTED_VALUE"""),"")</f>
        <v/>
      </c>
      <c r="AM8" s="18" t="str">
        <f>IFERROR(__xludf.DUMMYFUNCTION("""COMPUTED_VALUE"""),"")</f>
        <v/>
      </c>
      <c r="AN8" s="18" t="str">
        <f>IFERROR(__xludf.DUMMYFUNCTION("""COMPUTED_VALUE"""),"")</f>
        <v/>
      </c>
      <c r="AO8" s="18" t="str">
        <f>IFERROR(__xludf.DUMMYFUNCTION("""COMPUTED_VALUE"""),"")</f>
        <v/>
      </c>
      <c r="AP8" s="18" t="str">
        <f>IFERROR(__xludf.DUMMYFUNCTION("""COMPUTED_VALUE"""),"")</f>
        <v/>
      </c>
      <c r="AQ8" s="18" t="str">
        <f>IFERROR(__xludf.DUMMYFUNCTION("""COMPUTED_VALUE"""),"")</f>
        <v/>
      </c>
      <c r="AR8" s="18" t="str">
        <f>IFERROR(__xludf.DUMMYFUNCTION("""COMPUTED_VALUE"""),"")</f>
        <v/>
      </c>
      <c r="AS8" s="18" t="str">
        <f>IFERROR(__xludf.DUMMYFUNCTION("""COMPUTED_VALUE"""),"")</f>
        <v/>
      </c>
      <c r="AT8" s="18" t="str">
        <f>IFERROR(__xludf.DUMMYFUNCTION("""COMPUTED_VALUE"""),"")</f>
        <v/>
      </c>
      <c r="AU8" s="18" t="str">
        <f>IFERROR(__xludf.DUMMYFUNCTION("""COMPUTED_VALUE"""),"")</f>
        <v/>
      </c>
      <c r="AV8" s="18" t="str">
        <f>IFERROR(__xludf.DUMMYFUNCTION("""COMPUTED_VALUE"""),"")</f>
        <v/>
      </c>
      <c r="AW8" s="18" t="str">
        <f>IFERROR(__xludf.DUMMYFUNCTION("""COMPUTED_VALUE"""),"")</f>
        <v/>
      </c>
      <c r="AX8" s="18" t="str">
        <f>IFERROR(__xludf.DUMMYFUNCTION("""COMPUTED_VALUE"""),"")</f>
        <v/>
      </c>
      <c r="AY8" s="18" t="str">
        <f>IFERROR(__xludf.DUMMYFUNCTION("""COMPUTED_VALUE"""),"")</f>
        <v/>
      </c>
      <c r="AZ8" s="18" t="str">
        <f>IFERROR(__xludf.DUMMYFUNCTION("""COMPUTED_VALUE"""),"")</f>
        <v/>
      </c>
      <c r="BA8" s="18" t="str">
        <f>IFERROR(__xludf.DUMMYFUNCTION("""COMPUTED_VALUE"""),"")</f>
        <v/>
      </c>
    </row>
    <row r="9">
      <c r="A9" s="11" t="str">
        <f t="shared" si="1"/>
        <v>DNF</v>
      </c>
      <c r="B9" s="19" t="str">
        <f>IFERROR(__xludf.DUMMYFUNCTION("""COMPUTED_VALUE"""),"DNF")</f>
        <v>DNF</v>
      </c>
      <c r="C9" s="20">
        <f>IFERROR(__xludf.DUMMYFUNCTION("""COMPUTED_VALUE"""),165.0)</f>
        <v>165</v>
      </c>
      <c r="D9" s="19" t="str">
        <f>IFERROR(__xludf.DUMMYFUNCTION("""COMPUTED_VALUE"""),"Mikhieiev Dmytro")</f>
        <v>Mikhieiev Dmytro</v>
      </c>
      <c r="E9" s="20" t="str">
        <f>IFERROR(__xludf.DUMMYFUNCTION("""COMPUTED_VALUE"""),"Чоловіча")</f>
        <v>Чоловіча</v>
      </c>
      <c r="F9" s="15" t="str">
        <f>IFERROR(__xludf.DUMMYFUNCTION("""COMPUTED_VALUE"""),"Київ")</f>
        <v>Київ</v>
      </c>
      <c r="G9" s="16">
        <f>IFERROR(__xludf.DUMMYFUNCTION("""COMPUTED_VALUE"""),24.0)</f>
        <v>24</v>
      </c>
      <c r="H9" s="16">
        <f>IFERROR(__xludf.DUMMYFUNCTION("""COMPUTED_VALUE"""),160.8)</f>
        <v>160.8</v>
      </c>
      <c r="I9" s="18">
        <f>IFERROR(__xludf.DUMMYFUNCTION("""COMPUTED_VALUE"""),0.031099537037037037)</f>
        <v>0.03109953704</v>
      </c>
      <c r="J9" s="18">
        <f>IFERROR(__xludf.DUMMYFUNCTION("""COMPUTED_VALUE"""),0.03422252415458938)</f>
        <v>0.03422252415</v>
      </c>
      <c r="K9" s="18">
        <f>IFERROR(__xludf.DUMMYFUNCTION("""COMPUTED_VALUE"""),0.0365625)</f>
        <v>0.0365625</v>
      </c>
      <c r="L9" s="18">
        <f>IFERROR(__xludf.DUMMYFUNCTION("""COMPUTED_VALUE"""),0.031099537037037037)</f>
        <v>0.03109953704</v>
      </c>
      <c r="M9" s="18">
        <f>IFERROR(__xludf.DUMMYFUNCTION("""COMPUTED_VALUE"""),0.034583333333333334)</f>
        <v>0.03458333333</v>
      </c>
      <c r="N9" s="18">
        <f>IFERROR(__xludf.DUMMYFUNCTION("""COMPUTED_VALUE"""),0.03150462962962963)</f>
        <v>0.03150462963</v>
      </c>
      <c r="O9" s="18">
        <f>IFERROR(__xludf.DUMMYFUNCTION("""COMPUTED_VALUE"""),0.03398148148148148)</f>
        <v>0.03398148148</v>
      </c>
      <c r="P9" s="18">
        <f>IFERROR(__xludf.DUMMYFUNCTION("""COMPUTED_VALUE"""),0.03386574074074074)</f>
        <v>0.03386574074</v>
      </c>
      <c r="Q9" s="18">
        <f>IFERROR(__xludf.DUMMYFUNCTION("""COMPUTED_VALUE"""),0.033726851851851855)</f>
        <v>0.03372685185</v>
      </c>
      <c r="R9" s="18">
        <f>IFERROR(__xludf.DUMMYFUNCTION("""COMPUTED_VALUE"""),0.03487268518518519)</f>
        <v>0.03487268519</v>
      </c>
      <c r="S9" s="18">
        <f>IFERROR(__xludf.DUMMYFUNCTION("""COMPUTED_VALUE"""),0.036458333333333336)</f>
        <v>0.03645833333</v>
      </c>
      <c r="T9" s="18">
        <f>IFERROR(__xludf.DUMMYFUNCTION("""COMPUTED_VALUE"""),0.03414351851851852)</f>
        <v>0.03414351852</v>
      </c>
      <c r="U9" s="18">
        <f>IFERROR(__xludf.DUMMYFUNCTION("""COMPUTED_VALUE"""),0.032650462962962964)</f>
        <v>0.03265046296</v>
      </c>
      <c r="V9" s="18">
        <f>IFERROR(__xludf.DUMMYFUNCTION("""COMPUTED_VALUE"""),0.03239583333333333)</f>
        <v>0.03239583333</v>
      </c>
      <c r="W9" s="18">
        <f>IFERROR(__xludf.DUMMYFUNCTION("""COMPUTED_VALUE"""),0.03398148148148148)</f>
        <v>0.03398148148</v>
      </c>
      <c r="X9" s="18">
        <f>IFERROR(__xludf.DUMMYFUNCTION("""COMPUTED_VALUE"""),0.03494212962962963)</f>
        <v>0.03494212963</v>
      </c>
      <c r="Y9" s="18">
        <f>IFERROR(__xludf.DUMMYFUNCTION("""COMPUTED_VALUE"""),0.034618055555555555)</f>
        <v>0.03461805556</v>
      </c>
      <c r="Z9" s="18">
        <f>IFERROR(__xludf.DUMMYFUNCTION("""COMPUTED_VALUE"""),0.03556712962962963)</f>
        <v>0.03556712963</v>
      </c>
      <c r="AA9" s="18">
        <f>IFERROR(__xludf.DUMMYFUNCTION("""COMPUTED_VALUE"""),0.03550925925925926)</f>
        <v>0.03550925926</v>
      </c>
      <c r="AB9" s="18">
        <f>IFERROR(__xludf.DUMMYFUNCTION("""COMPUTED_VALUE"""),0.036041666666666666)</f>
        <v>0.03604166667</v>
      </c>
      <c r="AC9" s="18">
        <f>IFERROR(__xludf.DUMMYFUNCTION("""COMPUTED_VALUE"""),0.0365625)</f>
        <v>0.0365625</v>
      </c>
      <c r="AD9" s="18">
        <f>IFERROR(__xludf.DUMMYFUNCTION("""COMPUTED_VALUE"""),0.036377314814814814)</f>
        <v>0.03637731481</v>
      </c>
      <c r="AE9" s="18">
        <f>IFERROR(__xludf.DUMMYFUNCTION("""COMPUTED_VALUE"""),0.03533564814814815)</f>
        <v>0.03533564815</v>
      </c>
      <c r="AF9" s="18">
        <f>IFERROR(__xludf.DUMMYFUNCTION("""COMPUTED_VALUE"""),0.033715277777777775)</f>
        <v>0.03371527778</v>
      </c>
      <c r="AG9" s="18">
        <f>IFERROR(__xludf.DUMMYFUNCTION("""COMPUTED_VALUE"""),0.032337962962962964)</f>
        <v>0.03233796296</v>
      </c>
      <c r="AH9" s="18">
        <f>IFERROR(__xludf.DUMMYFUNCTION("""COMPUTED_VALUE"""),0.03284722222222222)</f>
        <v>0.03284722222</v>
      </c>
      <c r="AI9" s="18">
        <f>IFERROR(__xludf.DUMMYFUNCTION("""COMPUTED_VALUE"""),0.031747685185185184)</f>
        <v>0.03174768519</v>
      </c>
      <c r="AJ9" s="18" t="str">
        <f>IFERROR(__xludf.DUMMYFUNCTION("""COMPUTED_VALUE"""),"")</f>
        <v/>
      </c>
      <c r="AK9" s="18" t="str">
        <f>IFERROR(__xludf.DUMMYFUNCTION("""COMPUTED_VALUE"""),"")</f>
        <v/>
      </c>
      <c r="AL9" s="18" t="str">
        <f>IFERROR(__xludf.DUMMYFUNCTION("""COMPUTED_VALUE"""),"")</f>
        <v/>
      </c>
      <c r="AM9" s="18" t="str">
        <f>IFERROR(__xludf.DUMMYFUNCTION("""COMPUTED_VALUE"""),"")</f>
        <v/>
      </c>
      <c r="AN9" s="18" t="str">
        <f>IFERROR(__xludf.DUMMYFUNCTION("""COMPUTED_VALUE"""),"")</f>
        <v/>
      </c>
      <c r="AO9" s="18" t="str">
        <f>IFERROR(__xludf.DUMMYFUNCTION("""COMPUTED_VALUE"""),"")</f>
        <v/>
      </c>
      <c r="AP9" s="18" t="str">
        <f>IFERROR(__xludf.DUMMYFUNCTION("""COMPUTED_VALUE"""),"")</f>
        <v/>
      </c>
      <c r="AQ9" s="18" t="str">
        <f>IFERROR(__xludf.DUMMYFUNCTION("""COMPUTED_VALUE"""),"")</f>
        <v/>
      </c>
      <c r="AR9" s="18" t="str">
        <f>IFERROR(__xludf.DUMMYFUNCTION("""COMPUTED_VALUE"""),"")</f>
        <v/>
      </c>
      <c r="AS9" s="18" t="str">
        <f>IFERROR(__xludf.DUMMYFUNCTION("""COMPUTED_VALUE"""),"")</f>
        <v/>
      </c>
      <c r="AT9" s="18" t="str">
        <f>IFERROR(__xludf.DUMMYFUNCTION("""COMPUTED_VALUE"""),"")</f>
        <v/>
      </c>
      <c r="AU9" s="18" t="str">
        <f>IFERROR(__xludf.DUMMYFUNCTION("""COMPUTED_VALUE"""),"")</f>
        <v/>
      </c>
      <c r="AV9" s="18" t="str">
        <f>IFERROR(__xludf.DUMMYFUNCTION("""COMPUTED_VALUE"""),"")</f>
        <v/>
      </c>
      <c r="AW9" s="18" t="str">
        <f>IFERROR(__xludf.DUMMYFUNCTION("""COMPUTED_VALUE"""),"")</f>
        <v/>
      </c>
      <c r="AX9" s="18" t="str">
        <f>IFERROR(__xludf.DUMMYFUNCTION("""COMPUTED_VALUE"""),"")</f>
        <v/>
      </c>
      <c r="AY9" s="18" t="str">
        <f>IFERROR(__xludf.DUMMYFUNCTION("""COMPUTED_VALUE"""),"")</f>
        <v/>
      </c>
      <c r="AZ9" s="18" t="str">
        <f>IFERROR(__xludf.DUMMYFUNCTION("""COMPUTED_VALUE"""),"")</f>
        <v/>
      </c>
      <c r="BA9" s="18" t="str">
        <f>IFERROR(__xludf.DUMMYFUNCTION("""COMPUTED_VALUE"""),"")</f>
        <v/>
      </c>
    </row>
    <row r="10">
      <c r="A10" s="11" t="str">
        <f t="shared" si="1"/>
        <v>DNF</v>
      </c>
      <c r="B10" s="15" t="str">
        <f>IFERROR(__xludf.DUMMYFUNCTION("""COMPUTED_VALUE"""),"DNF")</f>
        <v>DNF</v>
      </c>
      <c r="C10" s="20">
        <f>IFERROR(__xludf.DUMMYFUNCTION("""COMPUTED_VALUE"""),107.0)</f>
        <v>107</v>
      </c>
      <c r="D10" s="15" t="str">
        <f>IFERROR(__xludf.DUMMYFUNCTION("""COMPUTED_VALUE"""),"Рекало Олександр Петрович")</f>
        <v>Рекало Олександр Петрович</v>
      </c>
      <c r="E10" s="20" t="str">
        <f>IFERROR(__xludf.DUMMYFUNCTION("""COMPUTED_VALUE"""),"Чоловіча")</f>
        <v>Чоловіча</v>
      </c>
      <c r="F10" s="22" t="str">
        <f>IFERROR(__xludf.DUMMYFUNCTION("""COMPUTED_VALUE"""),"Овсюки, Полтавська обл.")</f>
        <v>Овсюки, Полтавська обл.</v>
      </c>
      <c r="G10" s="16">
        <f>IFERROR(__xludf.DUMMYFUNCTION("""COMPUTED_VALUE"""),19.0)</f>
        <v>19</v>
      </c>
      <c r="H10" s="16">
        <f>IFERROR(__xludf.DUMMYFUNCTION("""COMPUTED_VALUE"""),127.3)</f>
        <v>127.3</v>
      </c>
      <c r="I10" s="18">
        <f>IFERROR(__xludf.DUMMYFUNCTION("""COMPUTED_VALUE"""),0.029618055555555557)</f>
        <v>0.02961805556</v>
      </c>
      <c r="J10" s="18">
        <f>IFERROR(__xludf.DUMMYFUNCTION("""COMPUTED_VALUE"""),0.03318896198830409)</f>
        <v>0.03318896199</v>
      </c>
      <c r="K10" s="18">
        <f>IFERROR(__xludf.DUMMYFUNCTION("""COMPUTED_VALUE"""),0.03863425925925926)</f>
        <v>0.03863425926</v>
      </c>
      <c r="L10" s="18">
        <f>IFERROR(__xludf.DUMMYFUNCTION("""COMPUTED_VALUE"""),0.030949074074074073)</f>
        <v>0.03094907407</v>
      </c>
      <c r="M10" s="18">
        <f>IFERROR(__xludf.DUMMYFUNCTION("""COMPUTED_VALUE"""),0.030636574074074073)</f>
        <v>0.03063657407</v>
      </c>
      <c r="N10" s="18">
        <f>IFERROR(__xludf.DUMMYFUNCTION("""COMPUTED_VALUE"""),0.030833333333333334)</f>
        <v>0.03083333333</v>
      </c>
      <c r="O10" s="18">
        <f>IFERROR(__xludf.DUMMYFUNCTION("""COMPUTED_VALUE"""),0.030300925925925926)</f>
        <v>0.03030092593</v>
      </c>
      <c r="P10" s="18">
        <f>IFERROR(__xludf.DUMMYFUNCTION("""COMPUTED_VALUE"""),0.031886574074074074)</f>
        <v>0.03188657407</v>
      </c>
      <c r="Q10" s="18">
        <f>IFERROR(__xludf.DUMMYFUNCTION("""COMPUTED_VALUE"""),0.031041666666666665)</f>
        <v>0.03104166667</v>
      </c>
      <c r="R10" s="18">
        <f>IFERROR(__xludf.DUMMYFUNCTION("""COMPUTED_VALUE"""),0.029618055555555557)</f>
        <v>0.02961805556</v>
      </c>
      <c r="S10" s="18">
        <f>IFERROR(__xludf.DUMMYFUNCTION("""COMPUTED_VALUE"""),0.03298611111111111)</f>
        <v>0.03298611111</v>
      </c>
      <c r="T10" s="18">
        <f>IFERROR(__xludf.DUMMYFUNCTION("""COMPUTED_VALUE"""),0.03130787037037037)</f>
        <v>0.03130787037</v>
      </c>
      <c r="U10" s="18">
        <f>IFERROR(__xludf.DUMMYFUNCTION("""COMPUTED_VALUE"""),0.031782407407407405)</f>
        <v>0.03178240741</v>
      </c>
      <c r="V10" s="18">
        <f>IFERROR(__xludf.DUMMYFUNCTION("""COMPUTED_VALUE"""),0.03314814814814815)</f>
        <v>0.03314814815</v>
      </c>
      <c r="W10" s="18">
        <f>IFERROR(__xludf.DUMMYFUNCTION("""COMPUTED_VALUE"""),0.03260416666666666)</f>
        <v>0.03260416667</v>
      </c>
      <c r="X10" s="18">
        <f>IFERROR(__xludf.DUMMYFUNCTION("""COMPUTED_VALUE"""),0.034791666666666665)</f>
        <v>0.03479166667</v>
      </c>
      <c r="Y10" s="18">
        <f>IFERROR(__xludf.DUMMYFUNCTION("""COMPUTED_VALUE"""),0.03484953703703704)</f>
        <v>0.03484953704</v>
      </c>
      <c r="Z10" s="18">
        <f>IFERROR(__xludf.DUMMYFUNCTION("""COMPUTED_VALUE"""),0.03494212962962963)</f>
        <v>0.03494212963</v>
      </c>
      <c r="AA10" s="18">
        <f>IFERROR(__xludf.DUMMYFUNCTION("""COMPUTED_VALUE"""),0.03494212962962963)</f>
        <v>0.03494212963</v>
      </c>
      <c r="AB10" s="18">
        <f>IFERROR(__xludf.DUMMYFUNCTION("""COMPUTED_VALUE"""),0.03844907407407407)</f>
        <v>0.03844907407</v>
      </c>
      <c r="AC10" s="18">
        <f>IFERROR(__xludf.DUMMYFUNCTION("""COMPUTED_VALUE"""),0.03688657407407407)</f>
        <v>0.03688657407</v>
      </c>
      <c r="AD10" s="18">
        <f>IFERROR(__xludf.DUMMYFUNCTION("""COMPUTED_VALUE"""),0.03863425925925926)</f>
        <v>0.03863425926</v>
      </c>
      <c r="AE10" s="18" t="str">
        <f>IFERROR(__xludf.DUMMYFUNCTION("""COMPUTED_VALUE"""),"")</f>
        <v/>
      </c>
      <c r="AF10" s="18" t="str">
        <f>IFERROR(__xludf.DUMMYFUNCTION("""COMPUTED_VALUE"""),"")</f>
        <v/>
      </c>
      <c r="AG10" s="18" t="str">
        <f>IFERROR(__xludf.DUMMYFUNCTION("""COMPUTED_VALUE"""),"")</f>
        <v/>
      </c>
      <c r="AH10" s="18" t="str">
        <f>IFERROR(__xludf.DUMMYFUNCTION("""COMPUTED_VALUE"""),"")</f>
        <v/>
      </c>
      <c r="AI10" s="18" t="str">
        <f>IFERROR(__xludf.DUMMYFUNCTION("""COMPUTED_VALUE"""),"")</f>
        <v/>
      </c>
      <c r="AJ10" s="18" t="str">
        <f>IFERROR(__xludf.DUMMYFUNCTION("""COMPUTED_VALUE"""),"")</f>
        <v/>
      </c>
      <c r="AK10" s="18" t="str">
        <f>IFERROR(__xludf.DUMMYFUNCTION("""COMPUTED_VALUE"""),"")</f>
        <v/>
      </c>
      <c r="AL10" s="18" t="str">
        <f>IFERROR(__xludf.DUMMYFUNCTION("""COMPUTED_VALUE"""),"")</f>
        <v/>
      </c>
      <c r="AM10" s="18" t="str">
        <f>IFERROR(__xludf.DUMMYFUNCTION("""COMPUTED_VALUE"""),"")</f>
        <v/>
      </c>
      <c r="AN10" s="18" t="str">
        <f>IFERROR(__xludf.DUMMYFUNCTION("""COMPUTED_VALUE"""),"")</f>
        <v/>
      </c>
      <c r="AO10" s="18" t="str">
        <f>IFERROR(__xludf.DUMMYFUNCTION("""COMPUTED_VALUE"""),"")</f>
        <v/>
      </c>
      <c r="AP10" s="18" t="str">
        <f>IFERROR(__xludf.DUMMYFUNCTION("""COMPUTED_VALUE"""),"")</f>
        <v/>
      </c>
      <c r="AQ10" s="18" t="str">
        <f>IFERROR(__xludf.DUMMYFUNCTION("""COMPUTED_VALUE"""),"")</f>
        <v/>
      </c>
      <c r="AR10" s="18" t="str">
        <f>IFERROR(__xludf.DUMMYFUNCTION("""COMPUTED_VALUE"""),"")</f>
        <v/>
      </c>
      <c r="AS10" s="18" t="str">
        <f>IFERROR(__xludf.DUMMYFUNCTION("""COMPUTED_VALUE"""),"")</f>
        <v/>
      </c>
      <c r="AT10" s="18" t="str">
        <f>IFERROR(__xludf.DUMMYFUNCTION("""COMPUTED_VALUE"""),"")</f>
        <v/>
      </c>
      <c r="AU10" s="18" t="str">
        <f>IFERROR(__xludf.DUMMYFUNCTION("""COMPUTED_VALUE"""),"")</f>
        <v/>
      </c>
      <c r="AV10" s="18" t="str">
        <f>IFERROR(__xludf.DUMMYFUNCTION("""COMPUTED_VALUE"""),"")</f>
        <v/>
      </c>
      <c r="AW10" s="18" t="str">
        <f>IFERROR(__xludf.DUMMYFUNCTION("""COMPUTED_VALUE"""),"")</f>
        <v/>
      </c>
      <c r="AX10" s="18" t="str">
        <f>IFERROR(__xludf.DUMMYFUNCTION("""COMPUTED_VALUE"""),"")</f>
        <v/>
      </c>
      <c r="AY10" s="18" t="str">
        <f>IFERROR(__xludf.DUMMYFUNCTION("""COMPUTED_VALUE"""),"")</f>
        <v/>
      </c>
      <c r="AZ10" s="18" t="str">
        <f>IFERROR(__xludf.DUMMYFUNCTION("""COMPUTED_VALUE"""),"")</f>
        <v/>
      </c>
      <c r="BA10" s="18" t="str">
        <f>IFERROR(__xludf.DUMMYFUNCTION("""COMPUTED_VALUE"""),"")</f>
        <v/>
      </c>
    </row>
    <row r="11">
      <c r="A11" s="11" t="str">
        <f t="shared" si="1"/>
        <v>DNF</v>
      </c>
      <c r="B11" s="19" t="str">
        <f>IFERROR(__xludf.DUMMYFUNCTION("""COMPUTED_VALUE"""),"DNF")</f>
        <v>DNF</v>
      </c>
      <c r="C11" s="20">
        <f>IFERROR(__xludf.DUMMYFUNCTION("""COMPUTED_VALUE"""),140.0)</f>
        <v>140</v>
      </c>
      <c r="D11" s="19" t="str">
        <f>IFERROR(__xludf.DUMMYFUNCTION("""COMPUTED_VALUE"""),"Ripa Dmytro")</f>
        <v>Ripa Dmytro</v>
      </c>
      <c r="E11" s="20" t="str">
        <f>IFERROR(__xludf.DUMMYFUNCTION("""COMPUTED_VALUE"""),"Чоловіча")</f>
        <v>Чоловіча</v>
      </c>
      <c r="F11" s="15" t="str">
        <f>IFERROR(__xludf.DUMMYFUNCTION("""COMPUTED_VALUE"""),"Одеса")</f>
        <v>Одеса</v>
      </c>
      <c r="G11" s="16">
        <f>IFERROR(__xludf.DUMMYFUNCTION("""COMPUTED_VALUE"""),18.0)</f>
        <v>18</v>
      </c>
      <c r="H11" s="16">
        <f>IFERROR(__xludf.DUMMYFUNCTION("""COMPUTED_VALUE"""),120.60000000000001)</f>
        <v>120.6</v>
      </c>
      <c r="I11" s="18">
        <f>IFERROR(__xludf.DUMMYFUNCTION("""COMPUTED_VALUE"""),0.031122685185185184)</f>
        <v>0.03112268519</v>
      </c>
      <c r="J11" s="18">
        <f>IFERROR(__xludf.DUMMYFUNCTION("""COMPUTED_VALUE"""),0.034492026748971186)</f>
        <v>0.03449202675</v>
      </c>
      <c r="K11" s="18">
        <f>IFERROR(__xludf.DUMMYFUNCTION("""COMPUTED_VALUE"""),0.03995370370370371)</f>
        <v>0.0399537037</v>
      </c>
      <c r="L11" s="18">
        <f>IFERROR(__xludf.DUMMYFUNCTION("""COMPUTED_VALUE"""),0.031122685185185184)</f>
        <v>0.03112268519</v>
      </c>
      <c r="M11" s="18">
        <f>IFERROR(__xludf.DUMMYFUNCTION("""COMPUTED_VALUE"""),0.03133101851851852)</f>
        <v>0.03133101852</v>
      </c>
      <c r="N11" s="18">
        <f>IFERROR(__xludf.DUMMYFUNCTION("""COMPUTED_VALUE"""),0.032962962962962965)</f>
        <v>0.03296296296</v>
      </c>
      <c r="O11" s="18">
        <f>IFERROR(__xludf.DUMMYFUNCTION("""COMPUTED_VALUE"""),0.032615740740740744)</f>
        <v>0.03261574074</v>
      </c>
      <c r="P11" s="18">
        <f>IFERROR(__xludf.DUMMYFUNCTION("""COMPUTED_VALUE"""),0.03266203703703704)</f>
        <v>0.03266203704</v>
      </c>
      <c r="Q11" s="18">
        <f>IFERROR(__xludf.DUMMYFUNCTION("""COMPUTED_VALUE"""),0.03224537037037037)</f>
        <v>0.03224537037</v>
      </c>
      <c r="R11" s="18">
        <f>IFERROR(__xludf.DUMMYFUNCTION("""COMPUTED_VALUE"""),0.033483796296296296)</f>
        <v>0.0334837963</v>
      </c>
      <c r="S11" s="18">
        <f>IFERROR(__xludf.DUMMYFUNCTION("""COMPUTED_VALUE"""),0.03550925925925926)</f>
        <v>0.03550925926</v>
      </c>
      <c r="T11" s="18">
        <f>IFERROR(__xludf.DUMMYFUNCTION("""COMPUTED_VALUE"""),0.033680555555555554)</f>
        <v>0.03368055556</v>
      </c>
      <c r="U11" s="18">
        <f>IFERROR(__xludf.DUMMYFUNCTION("""COMPUTED_VALUE"""),0.03387731481481481)</f>
        <v>0.03387731481</v>
      </c>
      <c r="V11" s="18">
        <f>IFERROR(__xludf.DUMMYFUNCTION("""COMPUTED_VALUE"""),0.03349537037037037)</f>
        <v>0.03349537037</v>
      </c>
      <c r="W11" s="18">
        <f>IFERROR(__xludf.DUMMYFUNCTION("""COMPUTED_VALUE"""),0.03417824074074074)</f>
        <v>0.03417824074</v>
      </c>
      <c r="X11" s="18">
        <f>IFERROR(__xludf.DUMMYFUNCTION("""COMPUTED_VALUE"""),0.03525462962962963)</f>
        <v>0.03525462963</v>
      </c>
      <c r="Y11" s="18">
        <f>IFERROR(__xludf.DUMMYFUNCTION("""COMPUTED_VALUE"""),0.03798611111111111)</f>
        <v>0.03798611111</v>
      </c>
      <c r="Z11" s="18">
        <f>IFERROR(__xludf.DUMMYFUNCTION("""COMPUTED_VALUE"""),0.03650462962962963)</f>
        <v>0.03650462963</v>
      </c>
      <c r="AA11" s="18">
        <f>IFERROR(__xludf.DUMMYFUNCTION("""COMPUTED_VALUE"""),0.03644675925925926)</f>
        <v>0.03644675926</v>
      </c>
      <c r="AB11" s="18">
        <f>IFERROR(__xludf.DUMMYFUNCTION("""COMPUTED_VALUE"""),0.03754629629629629)</f>
        <v>0.0375462963</v>
      </c>
      <c r="AC11" s="18">
        <f>IFERROR(__xludf.DUMMYFUNCTION("""COMPUTED_VALUE"""),0.03995370370370371)</f>
        <v>0.0399537037</v>
      </c>
      <c r="AD11" s="18" t="str">
        <f>IFERROR(__xludf.DUMMYFUNCTION("""COMPUTED_VALUE"""),"")</f>
        <v/>
      </c>
      <c r="AE11" s="18" t="str">
        <f>IFERROR(__xludf.DUMMYFUNCTION("""COMPUTED_VALUE"""),"")</f>
        <v/>
      </c>
      <c r="AF11" s="18" t="str">
        <f>IFERROR(__xludf.DUMMYFUNCTION("""COMPUTED_VALUE"""),"")</f>
        <v/>
      </c>
      <c r="AG11" s="18" t="str">
        <f>IFERROR(__xludf.DUMMYFUNCTION("""COMPUTED_VALUE"""),"")</f>
        <v/>
      </c>
      <c r="AH11" s="18" t="str">
        <f>IFERROR(__xludf.DUMMYFUNCTION("""COMPUTED_VALUE"""),"")</f>
        <v/>
      </c>
      <c r="AI11" s="18" t="str">
        <f>IFERROR(__xludf.DUMMYFUNCTION("""COMPUTED_VALUE"""),"")</f>
        <v/>
      </c>
      <c r="AJ11" s="18" t="str">
        <f>IFERROR(__xludf.DUMMYFUNCTION("""COMPUTED_VALUE"""),"")</f>
        <v/>
      </c>
      <c r="AK11" s="18" t="str">
        <f>IFERROR(__xludf.DUMMYFUNCTION("""COMPUTED_VALUE"""),"")</f>
        <v/>
      </c>
      <c r="AL11" s="18" t="str">
        <f>IFERROR(__xludf.DUMMYFUNCTION("""COMPUTED_VALUE"""),"")</f>
        <v/>
      </c>
      <c r="AM11" s="18" t="str">
        <f>IFERROR(__xludf.DUMMYFUNCTION("""COMPUTED_VALUE"""),"")</f>
        <v/>
      </c>
      <c r="AN11" s="18" t="str">
        <f>IFERROR(__xludf.DUMMYFUNCTION("""COMPUTED_VALUE"""),"")</f>
        <v/>
      </c>
      <c r="AO11" s="18" t="str">
        <f>IFERROR(__xludf.DUMMYFUNCTION("""COMPUTED_VALUE"""),"")</f>
        <v/>
      </c>
      <c r="AP11" s="18" t="str">
        <f>IFERROR(__xludf.DUMMYFUNCTION("""COMPUTED_VALUE"""),"")</f>
        <v/>
      </c>
      <c r="AQ11" s="18" t="str">
        <f>IFERROR(__xludf.DUMMYFUNCTION("""COMPUTED_VALUE"""),"")</f>
        <v/>
      </c>
      <c r="AR11" s="18" t="str">
        <f>IFERROR(__xludf.DUMMYFUNCTION("""COMPUTED_VALUE"""),"")</f>
        <v/>
      </c>
      <c r="AS11" s="18" t="str">
        <f>IFERROR(__xludf.DUMMYFUNCTION("""COMPUTED_VALUE"""),"")</f>
        <v/>
      </c>
      <c r="AT11" s="18" t="str">
        <f>IFERROR(__xludf.DUMMYFUNCTION("""COMPUTED_VALUE"""),"")</f>
        <v/>
      </c>
      <c r="AU11" s="18" t="str">
        <f>IFERROR(__xludf.DUMMYFUNCTION("""COMPUTED_VALUE"""),"")</f>
        <v/>
      </c>
      <c r="AV11" s="18" t="str">
        <f>IFERROR(__xludf.DUMMYFUNCTION("""COMPUTED_VALUE"""),"")</f>
        <v/>
      </c>
      <c r="AW11" s="18" t="str">
        <f>IFERROR(__xludf.DUMMYFUNCTION("""COMPUTED_VALUE"""),"")</f>
        <v/>
      </c>
      <c r="AX11" s="18" t="str">
        <f>IFERROR(__xludf.DUMMYFUNCTION("""COMPUTED_VALUE"""),"")</f>
        <v/>
      </c>
      <c r="AY11" s="18" t="str">
        <f>IFERROR(__xludf.DUMMYFUNCTION("""COMPUTED_VALUE"""),"")</f>
        <v/>
      </c>
      <c r="AZ11" s="18" t="str">
        <f>IFERROR(__xludf.DUMMYFUNCTION("""COMPUTED_VALUE"""),"")</f>
        <v/>
      </c>
      <c r="BA11" s="18" t="str">
        <f>IFERROR(__xludf.DUMMYFUNCTION("""COMPUTED_VALUE"""),"")</f>
        <v/>
      </c>
    </row>
    <row r="12">
      <c r="A12" s="11" t="str">
        <f t="shared" si="1"/>
        <v>DNF</v>
      </c>
      <c r="B12" s="19" t="str">
        <f>IFERROR(__xludf.DUMMYFUNCTION("""COMPUTED_VALUE"""),"DNF")</f>
        <v>DNF</v>
      </c>
      <c r="C12" s="20">
        <f>IFERROR(__xludf.DUMMYFUNCTION("""COMPUTED_VALUE"""),106.0)</f>
        <v>106</v>
      </c>
      <c r="D12" s="19" t="str">
        <f>IFERROR(__xludf.DUMMYFUNCTION("""COMPUTED_VALUE"""),"Воробець Богдан Петрович")</f>
        <v>Воробець Богдан Петрович</v>
      </c>
      <c r="E12" s="20" t="str">
        <f>IFERROR(__xludf.DUMMYFUNCTION("""COMPUTED_VALUE"""),"Чоловіча")</f>
        <v>Чоловіча</v>
      </c>
      <c r="F12" s="15"/>
      <c r="G12" s="20">
        <f>IFERROR(__xludf.DUMMYFUNCTION("""COMPUTED_VALUE"""),17.0)</f>
        <v>17</v>
      </c>
      <c r="H12" s="16">
        <f>IFERROR(__xludf.DUMMYFUNCTION("""COMPUTED_VALUE"""),113.9)</f>
        <v>113.9</v>
      </c>
      <c r="I12" s="18">
        <f>IFERROR(__xludf.DUMMYFUNCTION("""COMPUTED_VALUE"""),0.03613425925925926)</f>
        <v>0.03613425926</v>
      </c>
      <c r="J12" s="18">
        <f>IFERROR(__xludf.DUMMYFUNCTION("""COMPUTED_VALUE"""),0.03790305010893246)</f>
        <v>0.03790305011</v>
      </c>
      <c r="K12" s="18">
        <f>IFERROR(__xludf.DUMMYFUNCTION("""COMPUTED_VALUE"""),0.03935185185185185)</f>
        <v>0.03935185185</v>
      </c>
      <c r="L12" s="18">
        <f>IFERROR(__xludf.DUMMYFUNCTION("""COMPUTED_VALUE"""),0.038935185185185184)</f>
        <v>0.03893518519</v>
      </c>
      <c r="M12" s="18">
        <f>IFERROR(__xludf.DUMMYFUNCTION("""COMPUTED_VALUE"""),0.03935185185185185)</f>
        <v>0.03935185185</v>
      </c>
      <c r="N12" s="18">
        <f>IFERROR(__xludf.DUMMYFUNCTION("""COMPUTED_VALUE"""),0.03817129629629629)</f>
        <v>0.0381712963</v>
      </c>
      <c r="O12" s="18">
        <f>IFERROR(__xludf.DUMMYFUNCTION("""COMPUTED_VALUE"""),0.03761574074074074)</f>
        <v>0.03761574074</v>
      </c>
      <c r="P12" s="18">
        <f>IFERROR(__xludf.DUMMYFUNCTION("""COMPUTED_VALUE"""),0.03778935185185185)</f>
        <v>0.03778935185</v>
      </c>
      <c r="Q12" s="18">
        <f>IFERROR(__xludf.DUMMYFUNCTION("""COMPUTED_VALUE"""),0.03685185185185185)</f>
        <v>0.03685185185</v>
      </c>
      <c r="R12" s="18">
        <f>IFERROR(__xludf.DUMMYFUNCTION("""COMPUTED_VALUE"""),0.038252314814814815)</f>
        <v>0.03825231481</v>
      </c>
      <c r="S12" s="18">
        <f>IFERROR(__xludf.DUMMYFUNCTION("""COMPUTED_VALUE"""),0.03613425925925926)</f>
        <v>0.03613425926</v>
      </c>
      <c r="T12" s="18">
        <f>IFERROR(__xludf.DUMMYFUNCTION("""COMPUTED_VALUE"""),0.03876157407407407)</f>
        <v>0.03876157407</v>
      </c>
      <c r="U12" s="18">
        <f>IFERROR(__xludf.DUMMYFUNCTION("""COMPUTED_VALUE"""),0.03855324074074074)</f>
        <v>0.03855324074</v>
      </c>
      <c r="V12" s="18">
        <f>IFERROR(__xludf.DUMMYFUNCTION("""COMPUTED_VALUE"""),0.03795138888888889)</f>
        <v>0.03795138889</v>
      </c>
      <c r="W12" s="18">
        <f>IFERROR(__xludf.DUMMYFUNCTION("""COMPUTED_VALUE"""),0.038113425925925926)</f>
        <v>0.03811342593</v>
      </c>
      <c r="X12" s="18">
        <f>IFERROR(__xludf.DUMMYFUNCTION("""COMPUTED_VALUE"""),0.03740740740740741)</f>
        <v>0.03740740741</v>
      </c>
      <c r="Y12" s="18">
        <f>IFERROR(__xludf.DUMMYFUNCTION("""COMPUTED_VALUE"""),0.0362962962962963)</f>
        <v>0.0362962963</v>
      </c>
      <c r="Z12" s="18">
        <f>IFERROR(__xludf.DUMMYFUNCTION("""COMPUTED_VALUE"""),0.038217592592592595)</f>
        <v>0.03821759259</v>
      </c>
      <c r="AA12" s="18">
        <f>IFERROR(__xludf.DUMMYFUNCTION("""COMPUTED_VALUE"""),0.03743055555555556)</f>
        <v>0.03743055556</v>
      </c>
      <c r="AB12" s="18">
        <f>IFERROR(__xludf.DUMMYFUNCTION("""COMPUTED_VALUE"""),0.03851851851851852)</f>
        <v>0.03851851852</v>
      </c>
      <c r="AC12" s="18" t="str">
        <f>IFERROR(__xludf.DUMMYFUNCTION("""COMPUTED_VALUE"""),"")</f>
        <v/>
      </c>
      <c r="AD12" s="18" t="str">
        <f>IFERROR(__xludf.DUMMYFUNCTION("""COMPUTED_VALUE"""),"")</f>
        <v/>
      </c>
      <c r="AE12" s="18" t="str">
        <f>IFERROR(__xludf.DUMMYFUNCTION("""COMPUTED_VALUE"""),"")</f>
        <v/>
      </c>
      <c r="AF12" s="18" t="str">
        <f>IFERROR(__xludf.DUMMYFUNCTION("""COMPUTED_VALUE"""),"")</f>
        <v/>
      </c>
      <c r="AG12" s="18" t="str">
        <f>IFERROR(__xludf.DUMMYFUNCTION("""COMPUTED_VALUE"""),"")</f>
        <v/>
      </c>
      <c r="AH12" s="18" t="str">
        <f>IFERROR(__xludf.DUMMYFUNCTION("""COMPUTED_VALUE"""),"")</f>
        <v/>
      </c>
      <c r="AI12" s="18" t="str">
        <f>IFERROR(__xludf.DUMMYFUNCTION("""COMPUTED_VALUE"""),"")</f>
        <v/>
      </c>
      <c r="AJ12" s="18" t="str">
        <f>IFERROR(__xludf.DUMMYFUNCTION("""COMPUTED_VALUE"""),"")</f>
        <v/>
      </c>
      <c r="AK12" s="18" t="str">
        <f>IFERROR(__xludf.DUMMYFUNCTION("""COMPUTED_VALUE"""),"")</f>
        <v/>
      </c>
      <c r="AL12" s="18" t="str">
        <f>IFERROR(__xludf.DUMMYFUNCTION("""COMPUTED_VALUE"""),"")</f>
        <v/>
      </c>
      <c r="AM12" s="18" t="str">
        <f>IFERROR(__xludf.DUMMYFUNCTION("""COMPUTED_VALUE"""),"")</f>
        <v/>
      </c>
      <c r="AN12" s="18" t="str">
        <f>IFERROR(__xludf.DUMMYFUNCTION("""COMPUTED_VALUE"""),"")</f>
        <v/>
      </c>
      <c r="AO12" s="18" t="str">
        <f>IFERROR(__xludf.DUMMYFUNCTION("""COMPUTED_VALUE"""),"")</f>
        <v/>
      </c>
      <c r="AP12" s="18" t="str">
        <f>IFERROR(__xludf.DUMMYFUNCTION("""COMPUTED_VALUE"""),"")</f>
        <v/>
      </c>
      <c r="AQ12" s="18" t="str">
        <f>IFERROR(__xludf.DUMMYFUNCTION("""COMPUTED_VALUE"""),"")</f>
        <v/>
      </c>
      <c r="AR12" s="18" t="str">
        <f>IFERROR(__xludf.DUMMYFUNCTION("""COMPUTED_VALUE"""),"")</f>
        <v/>
      </c>
      <c r="AS12" s="18" t="str">
        <f>IFERROR(__xludf.DUMMYFUNCTION("""COMPUTED_VALUE"""),"")</f>
        <v/>
      </c>
      <c r="AT12" s="18" t="str">
        <f>IFERROR(__xludf.DUMMYFUNCTION("""COMPUTED_VALUE"""),"")</f>
        <v/>
      </c>
      <c r="AU12" s="18" t="str">
        <f>IFERROR(__xludf.DUMMYFUNCTION("""COMPUTED_VALUE"""),"")</f>
        <v/>
      </c>
      <c r="AV12" s="18" t="str">
        <f>IFERROR(__xludf.DUMMYFUNCTION("""COMPUTED_VALUE"""),"")</f>
        <v/>
      </c>
      <c r="AW12" s="18" t="str">
        <f>IFERROR(__xludf.DUMMYFUNCTION("""COMPUTED_VALUE"""),"")</f>
        <v/>
      </c>
      <c r="AX12" s="18" t="str">
        <f>IFERROR(__xludf.DUMMYFUNCTION("""COMPUTED_VALUE"""),"")</f>
        <v/>
      </c>
      <c r="AY12" s="18" t="str">
        <f>IFERROR(__xludf.DUMMYFUNCTION("""COMPUTED_VALUE"""),"")</f>
        <v/>
      </c>
      <c r="AZ12" s="18" t="str">
        <f>IFERROR(__xludf.DUMMYFUNCTION("""COMPUTED_VALUE"""),"")</f>
        <v/>
      </c>
      <c r="BA12" s="18" t="str">
        <f>IFERROR(__xludf.DUMMYFUNCTION("""COMPUTED_VALUE"""),"")</f>
        <v/>
      </c>
    </row>
    <row r="13">
      <c r="A13" s="11" t="str">
        <f t="shared" si="1"/>
        <v>DNF</v>
      </c>
      <c r="B13" s="19" t="str">
        <f>IFERROR(__xludf.DUMMYFUNCTION("""COMPUTED_VALUE"""),"DNF")</f>
        <v>DNF</v>
      </c>
      <c r="C13" s="20">
        <f>IFERROR(__xludf.DUMMYFUNCTION("""COMPUTED_VALUE"""),117.0)</f>
        <v>117</v>
      </c>
      <c r="D13" s="19" t="str">
        <f>IFERROR(__xludf.DUMMYFUNCTION("""COMPUTED_VALUE"""),"Ніколаєнко Вікторія Вікторівна")</f>
        <v>Ніколаєнко Вікторія Вікторівна</v>
      </c>
      <c r="E13" s="20" t="str">
        <f>IFERROR(__xludf.DUMMYFUNCTION("""COMPUTED_VALUE"""),"Жіноча")</f>
        <v>Жіноча</v>
      </c>
      <c r="F13" s="22" t="str">
        <f>IFERROR(__xludf.DUMMYFUNCTION("""COMPUTED_VALUE"""),"смт Кожанка ")</f>
        <v>смт Кожанка </v>
      </c>
      <c r="G13" s="16">
        <f>IFERROR(__xludf.DUMMYFUNCTION("""COMPUTED_VALUE"""),17.0)</f>
        <v>17</v>
      </c>
      <c r="H13" s="16">
        <f>IFERROR(__xludf.DUMMYFUNCTION("""COMPUTED_VALUE"""),113.9)</f>
        <v>113.9</v>
      </c>
      <c r="I13" s="18">
        <f>IFERROR(__xludf.DUMMYFUNCTION("""COMPUTED_VALUE"""),0.027118055555555555)</f>
        <v>0.02711805556</v>
      </c>
      <c r="J13" s="18">
        <f>IFERROR(__xludf.DUMMYFUNCTION("""COMPUTED_VALUE"""),0.03336805555555556)</f>
        <v>0.03336805556</v>
      </c>
      <c r="K13" s="18">
        <f>IFERROR(__xludf.DUMMYFUNCTION("""COMPUTED_VALUE"""),0.039699074074074074)</f>
        <v>0.03969907407</v>
      </c>
      <c r="L13" s="18">
        <f>IFERROR(__xludf.DUMMYFUNCTION("""COMPUTED_VALUE"""),0.027118055555555555)</f>
        <v>0.02711805556</v>
      </c>
      <c r="M13" s="18">
        <f>IFERROR(__xludf.DUMMYFUNCTION("""COMPUTED_VALUE"""),0.02877314814814815)</f>
        <v>0.02877314815</v>
      </c>
      <c r="N13" s="18">
        <f>IFERROR(__xludf.DUMMYFUNCTION("""COMPUTED_VALUE"""),0.03153935185185185)</f>
        <v>0.03153935185</v>
      </c>
      <c r="O13" s="18">
        <f>IFERROR(__xludf.DUMMYFUNCTION("""COMPUTED_VALUE"""),0.029479166666666667)</f>
        <v>0.02947916667</v>
      </c>
      <c r="P13" s="18">
        <f>IFERROR(__xludf.DUMMYFUNCTION("""COMPUTED_VALUE"""),0.030266203703703705)</f>
        <v>0.0302662037</v>
      </c>
      <c r="Q13" s="18">
        <f>IFERROR(__xludf.DUMMYFUNCTION("""COMPUTED_VALUE"""),0.03027777777777778)</f>
        <v>0.03027777778</v>
      </c>
      <c r="R13" s="18">
        <f>IFERROR(__xludf.DUMMYFUNCTION("""COMPUTED_VALUE"""),0.030439814814814815)</f>
        <v>0.03043981481</v>
      </c>
      <c r="S13" s="18">
        <f>IFERROR(__xludf.DUMMYFUNCTION("""COMPUTED_VALUE"""),0.031203703703703702)</f>
        <v>0.0312037037</v>
      </c>
      <c r="T13" s="18">
        <f>IFERROR(__xludf.DUMMYFUNCTION("""COMPUTED_VALUE"""),0.03405092592592593)</f>
        <v>0.03405092593</v>
      </c>
      <c r="U13" s="18">
        <f>IFERROR(__xludf.DUMMYFUNCTION("""COMPUTED_VALUE"""),0.03457175925925926)</f>
        <v>0.03457175926</v>
      </c>
      <c r="V13" s="18">
        <f>IFERROR(__xludf.DUMMYFUNCTION("""COMPUTED_VALUE"""),0.0333912037037037)</f>
        <v>0.0333912037</v>
      </c>
      <c r="W13" s="18">
        <f>IFERROR(__xludf.DUMMYFUNCTION("""COMPUTED_VALUE"""),0.03530092592592592)</f>
        <v>0.03530092593</v>
      </c>
      <c r="X13" s="18">
        <f>IFERROR(__xludf.DUMMYFUNCTION("""COMPUTED_VALUE"""),0.034826388888888886)</f>
        <v>0.03482638889</v>
      </c>
      <c r="Y13" s="18">
        <f>IFERROR(__xludf.DUMMYFUNCTION("""COMPUTED_VALUE"""),0.03903935185185185)</f>
        <v>0.03903935185</v>
      </c>
      <c r="Z13" s="18">
        <f>IFERROR(__xludf.DUMMYFUNCTION("""COMPUTED_VALUE"""),0.039699074074074074)</f>
        <v>0.03969907407</v>
      </c>
      <c r="AA13" s="18">
        <f>IFERROR(__xludf.DUMMYFUNCTION("""COMPUTED_VALUE"""),0.03855324074074074)</f>
        <v>0.03855324074</v>
      </c>
      <c r="AB13" s="18">
        <f>IFERROR(__xludf.DUMMYFUNCTION("""COMPUTED_VALUE"""),0.03872685185185185)</f>
        <v>0.03872685185</v>
      </c>
      <c r="AC13" s="18" t="str">
        <f>IFERROR(__xludf.DUMMYFUNCTION("""COMPUTED_VALUE"""),"")</f>
        <v/>
      </c>
      <c r="AD13" s="18" t="str">
        <f>IFERROR(__xludf.DUMMYFUNCTION("""COMPUTED_VALUE"""),"")</f>
        <v/>
      </c>
      <c r="AE13" s="18" t="str">
        <f>IFERROR(__xludf.DUMMYFUNCTION("""COMPUTED_VALUE"""),"")</f>
        <v/>
      </c>
      <c r="AF13" s="18" t="str">
        <f>IFERROR(__xludf.DUMMYFUNCTION("""COMPUTED_VALUE"""),"")</f>
        <v/>
      </c>
      <c r="AG13" s="18" t="str">
        <f>IFERROR(__xludf.DUMMYFUNCTION("""COMPUTED_VALUE"""),"")</f>
        <v/>
      </c>
      <c r="AH13" s="18" t="str">
        <f>IFERROR(__xludf.DUMMYFUNCTION("""COMPUTED_VALUE"""),"")</f>
        <v/>
      </c>
      <c r="AI13" s="18" t="str">
        <f>IFERROR(__xludf.DUMMYFUNCTION("""COMPUTED_VALUE"""),"")</f>
        <v/>
      </c>
      <c r="AJ13" s="18" t="str">
        <f>IFERROR(__xludf.DUMMYFUNCTION("""COMPUTED_VALUE"""),"")</f>
        <v/>
      </c>
      <c r="AK13" s="18" t="str">
        <f>IFERROR(__xludf.DUMMYFUNCTION("""COMPUTED_VALUE"""),"")</f>
        <v/>
      </c>
      <c r="AL13" s="18" t="str">
        <f>IFERROR(__xludf.DUMMYFUNCTION("""COMPUTED_VALUE"""),"")</f>
        <v/>
      </c>
      <c r="AM13" s="18" t="str">
        <f>IFERROR(__xludf.DUMMYFUNCTION("""COMPUTED_VALUE"""),"")</f>
        <v/>
      </c>
      <c r="AN13" s="18" t="str">
        <f>IFERROR(__xludf.DUMMYFUNCTION("""COMPUTED_VALUE"""),"")</f>
        <v/>
      </c>
      <c r="AO13" s="18" t="str">
        <f>IFERROR(__xludf.DUMMYFUNCTION("""COMPUTED_VALUE"""),"")</f>
        <v/>
      </c>
      <c r="AP13" s="18" t="str">
        <f>IFERROR(__xludf.DUMMYFUNCTION("""COMPUTED_VALUE"""),"")</f>
        <v/>
      </c>
      <c r="AQ13" s="18" t="str">
        <f>IFERROR(__xludf.DUMMYFUNCTION("""COMPUTED_VALUE"""),"")</f>
        <v/>
      </c>
      <c r="AR13" s="18" t="str">
        <f>IFERROR(__xludf.DUMMYFUNCTION("""COMPUTED_VALUE"""),"")</f>
        <v/>
      </c>
      <c r="AS13" s="18" t="str">
        <f>IFERROR(__xludf.DUMMYFUNCTION("""COMPUTED_VALUE"""),"")</f>
        <v/>
      </c>
      <c r="AT13" s="18" t="str">
        <f>IFERROR(__xludf.DUMMYFUNCTION("""COMPUTED_VALUE"""),"")</f>
        <v/>
      </c>
      <c r="AU13" s="18" t="str">
        <f>IFERROR(__xludf.DUMMYFUNCTION("""COMPUTED_VALUE"""),"")</f>
        <v/>
      </c>
      <c r="AV13" s="18" t="str">
        <f>IFERROR(__xludf.DUMMYFUNCTION("""COMPUTED_VALUE"""),"")</f>
        <v/>
      </c>
      <c r="AW13" s="18" t="str">
        <f>IFERROR(__xludf.DUMMYFUNCTION("""COMPUTED_VALUE"""),"")</f>
        <v/>
      </c>
      <c r="AX13" s="18" t="str">
        <f>IFERROR(__xludf.DUMMYFUNCTION("""COMPUTED_VALUE"""),"")</f>
        <v/>
      </c>
      <c r="AY13" s="18" t="str">
        <f>IFERROR(__xludf.DUMMYFUNCTION("""COMPUTED_VALUE"""),"")</f>
        <v/>
      </c>
      <c r="AZ13" s="18" t="str">
        <f>IFERROR(__xludf.DUMMYFUNCTION("""COMPUTED_VALUE"""),"")</f>
        <v/>
      </c>
      <c r="BA13" s="18" t="str">
        <f>IFERROR(__xludf.DUMMYFUNCTION("""COMPUTED_VALUE"""),"")</f>
        <v/>
      </c>
    </row>
    <row r="14">
      <c r="A14" s="11" t="str">
        <f t="shared" si="1"/>
        <v>DNF</v>
      </c>
      <c r="B14" s="19" t="str">
        <f>IFERROR(__xludf.DUMMYFUNCTION("""COMPUTED_VALUE"""),"DNF")</f>
        <v>DNF</v>
      </c>
      <c r="C14" s="20">
        <f>IFERROR(__xludf.DUMMYFUNCTION("""COMPUTED_VALUE"""),112.0)</f>
        <v>112</v>
      </c>
      <c r="D14" s="19" t="str">
        <f>IFERROR(__xludf.DUMMYFUNCTION("""COMPUTED_VALUE"""),"Кулагін Максим Анатолійович")</f>
        <v>Кулагін Максим Анатолійович</v>
      </c>
      <c r="E14" s="20" t="str">
        <f>IFERROR(__xludf.DUMMYFUNCTION("""COMPUTED_VALUE"""),"Чоловіча")</f>
        <v>Чоловіча</v>
      </c>
      <c r="F14" s="15" t="str">
        <f>IFERROR(__xludf.DUMMYFUNCTION("""COMPUTED_VALUE"""),"Львів")</f>
        <v>Львів</v>
      </c>
      <c r="G14" s="16">
        <f>IFERROR(__xludf.DUMMYFUNCTION("""COMPUTED_VALUE"""),16.0)</f>
        <v>16</v>
      </c>
      <c r="H14" s="16">
        <f>IFERROR(__xludf.DUMMYFUNCTION("""COMPUTED_VALUE"""),107.2)</f>
        <v>107.2</v>
      </c>
      <c r="I14" s="18">
        <f>IFERROR(__xludf.DUMMYFUNCTION("""COMPUTED_VALUE"""),0.02939814814814815)</f>
        <v>0.02939814815</v>
      </c>
      <c r="J14" s="18">
        <f>IFERROR(__xludf.DUMMYFUNCTION("""COMPUTED_VALUE"""),0.033549623842592594)</f>
        <v>0.03354962384</v>
      </c>
      <c r="K14" s="18">
        <f>IFERROR(__xludf.DUMMYFUNCTION("""COMPUTED_VALUE"""),0.0403125)</f>
        <v>0.0403125</v>
      </c>
      <c r="L14" s="18">
        <f>IFERROR(__xludf.DUMMYFUNCTION("""COMPUTED_VALUE"""),0.031041666666666665)</f>
        <v>0.03104166667</v>
      </c>
      <c r="M14" s="18">
        <f>IFERROR(__xludf.DUMMYFUNCTION("""COMPUTED_VALUE"""),0.02939814814814815)</f>
        <v>0.02939814815</v>
      </c>
      <c r="N14" s="18">
        <f>IFERROR(__xludf.DUMMYFUNCTION("""COMPUTED_VALUE"""),0.02994212962962963)</f>
        <v>0.02994212963</v>
      </c>
      <c r="O14" s="18">
        <f>IFERROR(__xludf.DUMMYFUNCTION("""COMPUTED_VALUE"""),0.03037037037037037)</f>
        <v>0.03037037037</v>
      </c>
      <c r="P14" s="18">
        <f>IFERROR(__xludf.DUMMYFUNCTION("""COMPUTED_VALUE"""),0.03059027777777778)</f>
        <v>0.03059027778</v>
      </c>
      <c r="Q14" s="18">
        <f>IFERROR(__xludf.DUMMYFUNCTION("""COMPUTED_VALUE"""),0.03162037037037037)</f>
        <v>0.03162037037</v>
      </c>
      <c r="R14" s="18">
        <f>IFERROR(__xludf.DUMMYFUNCTION("""COMPUTED_VALUE"""),0.03150462962962963)</f>
        <v>0.03150462963</v>
      </c>
      <c r="S14" s="18">
        <f>IFERROR(__xludf.DUMMYFUNCTION("""COMPUTED_VALUE"""),0.031261574074074074)</f>
        <v>0.03126157407</v>
      </c>
      <c r="T14" s="18">
        <f>IFERROR(__xludf.DUMMYFUNCTION("""COMPUTED_VALUE"""),0.03173611111111111)</f>
        <v>0.03173611111</v>
      </c>
      <c r="U14" s="18">
        <f>IFERROR(__xludf.DUMMYFUNCTION("""COMPUTED_VALUE"""),0.03366898148148148)</f>
        <v>0.03366898148</v>
      </c>
      <c r="V14" s="18">
        <f>IFERROR(__xludf.DUMMYFUNCTION("""COMPUTED_VALUE"""),0.036770833333333336)</f>
        <v>0.03677083333</v>
      </c>
      <c r="W14" s="18">
        <f>IFERROR(__xludf.DUMMYFUNCTION("""COMPUTED_VALUE"""),0.03474537037037037)</f>
        <v>0.03474537037</v>
      </c>
      <c r="X14" s="18">
        <f>IFERROR(__xludf.DUMMYFUNCTION("""COMPUTED_VALUE"""),0.03736111111111111)</f>
        <v>0.03736111111</v>
      </c>
      <c r="Y14" s="18">
        <f>IFERROR(__xludf.DUMMYFUNCTION("""COMPUTED_VALUE"""),0.03643518518518519)</f>
        <v>0.03643518519</v>
      </c>
      <c r="Z14" s="18">
        <f>IFERROR(__xludf.DUMMYFUNCTION("""COMPUTED_VALUE"""),0.0403125)</f>
        <v>0.0403125</v>
      </c>
      <c r="AA14" s="18">
        <f>IFERROR(__xludf.DUMMYFUNCTION("""COMPUTED_VALUE"""),0.04003472222222222)</f>
        <v>0.04003472222</v>
      </c>
      <c r="AB14" s="18" t="str">
        <f>IFERROR(__xludf.DUMMYFUNCTION("""COMPUTED_VALUE"""),"")</f>
        <v/>
      </c>
      <c r="AC14" s="18" t="str">
        <f>IFERROR(__xludf.DUMMYFUNCTION("""COMPUTED_VALUE"""),"")</f>
        <v/>
      </c>
      <c r="AD14" s="18" t="str">
        <f>IFERROR(__xludf.DUMMYFUNCTION("""COMPUTED_VALUE"""),"")</f>
        <v/>
      </c>
      <c r="AE14" s="18" t="str">
        <f>IFERROR(__xludf.DUMMYFUNCTION("""COMPUTED_VALUE"""),"")</f>
        <v/>
      </c>
      <c r="AF14" s="18" t="str">
        <f>IFERROR(__xludf.DUMMYFUNCTION("""COMPUTED_VALUE"""),"")</f>
        <v/>
      </c>
      <c r="AG14" s="18" t="str">
        <f>IFERROR(__xludf.DUMMYFUNCTION("""COMPUTED_VALUE"""),"")</f>
        <v/>
      </c>
      <c r="AH14" s="18" t="str">
        <f>IFERROR(__xludf.DUMMYFUNCTION("""COMPUTED_VALUE"""),"")</f>
        <v/>
      </c>
      <c r="AI14" s="18" t="str">
        <f>IFERROR(__xludf.DUMMYFUNCTION("""COMPUTED_VALUE"""),"")</f>
        <v/>
      </c>
      <c r="AJ14" s="18" t="str">
        <f>IFERROR(__xludf.DUMMYFUNCTION("""COMPUTED_VALUE"""),"")</f>
        <v/>
      </c>
      <c r="AK14" s="18" t="str">
        <f>IFERROR(__xludf.DUMMYFUNCTION("""COMPUTED_VALUE"""),"")</f>
        <v/>
      </c>
      <c r="AL14" s="18" t="str">
        <f>IFERROR(__xludf.DUMMYFUNCTION("""COMPUTED_VALUE"""),"")</f>
        <v/>
      </c>
      <c r="AM14" s="18" t="str">
        <f>IFERROR(__xludf.DUMMYFUNCTION("""COMPUTED_VALUE"""),"")</f>
        <v/>
      </c>
      <c r="AN14" s="18" t="str">
        <f>IFERROR(__xludf.DUMMYFUNCTION("""COMPUTED_VALUE"""),"")</f>
        <v/>
      </c>
      <c r="AO14" s="18" t="str">
        <f>IFERROR(__xludf.DUMMYFUNCTION("""COMPUTED_VALUE"""),"")</f>
        <v/>
      </c>
      <c r="AP14" s="18" t="str">
        <f>IFERROR(__xludf.DUMMYFUNCTION("""COMPUTED_VALUE"""),"")</f>
        <v/>
      </c>
      <c r="AQ14" s="18" t="str">
        <f>IFERROR(__xludf.DUMMYFUNCTION("""COMPUTED_VALUE"""),"")</f>
        <v/>
      </c>
      <c r="AR14" s="18" t="str">
        <f>IFERROR(__xludf.DUMMYFUNCTION("""COMPUTED_VALUE"""),"")</f>
        <v/>
      </c>
      <c r="AS14" s="18" t="str">
        <f>IFERROR(__xludf.DUMMYFUNCTION("""COMPUTED_VALUE"""),"")</f>
        <v/>
      </c>
      <c r="AT14" s="18" t="str">
        <f>IFERROR(__xludf.DUMMYFUNCTION("""COMPUTED_VALUE"""),"")</f>
        <v/>
      </c>
      <c r="AU14" s="18" t="str">
        <f>IFERROR(__xludf.DUMMYFUNCTION("""COMPUTED_VALUE"""),"")</f>
        <v/>
      </c>
      <c r="AV14" s="18" t="str">
        <f>IFERROR(__xludf.DUMMYFUNCTION("""COMPUTED_VALUE"""),"")</f>
        <v/>
      </c>
      <c r="AW14" s="18" t="str">
        <f>IFERROR(__xludf.DUMMYFUNCTION("""COMPUTED_VALUE"""),"")</f>
        <v/>
      </c>
      <c r="AX14" s="18" t="str">
        <f>IFERROR(__xludf.DUMMYFUNCTION("""COMPUTED_VALUE"""),"")</f>
        <v/>
      </c>
      <c r="AY14" s="18" t="str">
        <f>IFERROR(__xludf.DUMMYFUNCTION("""COMPUTED_VALUE"""),"")</f>
        <v/>
      </c>
      <c r="AZ14" s="18" t="str">
        <f>IFERROR(__xludf.DUMMYFUNCTION("""COMPUTED_VALUE"""),"")</f>
        <v/>
      </c>
      <c r="BA14" s="18" t="str">
        <f>IFERROR(__xludf.DUMMYFUNCTION("""COMPUTED_VALUE"""),"")</f>
        <v/>
      </c>
    </row>
    <row r="15">
      <c r="A15" s="11" t="str">
        <f t="shared" si="1"/>
        <v>DNF</v>
      </c>
      <c r="B15" s="19" t="str">
        <f>IFERROR(__xludf.DUMMYFUNCTION("""COMPUTED_VALUE"""),"DNF")</f>
        <v>DNF</v>
      </c>
      <c r="C15" s="20">
        <f>IFERROR(__xludf.DUMMYFUNCTION("""COMPUTED_VALUE"""),108.0)</f>
        <v>108</v>
      </c>
      <c r="D15" s="19" t="str">
        <f>IFERROR(__xludf.DUMMYFUNCTION("""COMPUTED_VALUE"""),"Кадькало Олександр")</f>
        <v>Кадькало Олександр</v>
      </c>
      <c r="E15" s="20" t="str">
        <f>IFERROR(__xludf.DUMMYFUNCTION("""COMPUTED_VALUE"""),"Чоловіча")</f>
        <v>Чоловіча</v>
      </c>
      <c r="F15" s="15" t="str">
        <f>IFERROR(__xludf.DUMMYFUNCTION("""COMPUTED_VALUE"""),"Київ")</f>
        <v>Київ</v>
      </c>
      <c r="G15" s="16">
        <f>IFERROR(__xludf.DUMMYFUNCTION("""COMPUTED_VALUE"""),15.0)</f>
        <v>15</v>
      </c>
      <c r="H15" s="16">
        <f>IFERROR(__xludf.DUMMYFUNCTION("""COMPUTED_VALUE"""),100.5)</f>
        <v>100.5</v>
      </c>
      <c r="I15" s="18">
        <f>IFERROR(__xludf.DUMMYFUNCTION("""COMPUTED_VALUE"""),0.027662037037037037)</f>
        <v>0.02766203704</v>
      </c>
      <c r="J15" s="18">
        <f>IFERROR(__xludf.DUMMYFUNCTION("""COMPUTED_VALUE"""),0.03044598765432099)</f>
        <v>0.03044598765</v>
      </c>
      <c r="K15" s="18">
        <f>IFERROR(__xludf.DUMMYFUNCTION("""COMPUTED_VALUE"""),0.03403935185185185)</f>
        <v>0.03403935185</v>
      </c>
      <c r="L15" s="18">
        <f>IFERROR(__xludf.DUMMYFUNCTION("""COMPUTED_VALUE"""),0.030428240740740742)</f>
        <v>0.03042824074</v>
      </c>
      <c r="M15" s="18">
        <f>IFERROR(__xludf.DUMMYFUNCTION("""COMPUTED_VALUE"""),0.028668981481481483)</f>
        <v>0.02866898148</v>
      </c>
      <c r="N15" s="18">
        <f>IFERROR(__xludf.DUMMYFUNCTION("""COMPUTED_VALUE"""),0.030497685185185187)</f>
        <v>0.03049768519</v>
      </c>
      <c r="O15" s="18">
        <f>IFERROR(__xludf.DUMMYFUNCTION("""COMPUTED_VALUE"""),0.027662037037037037)</f>
        <v>0.02766203704</v>
      </c>
      <c r="P15" s="18">
        <f>IFERROR(__xludf.DUMMYFUNCTION("""COMPUTED_VALUE"""),0.030671296296296297)</f>
        <v>0.0306712963</v>
      </c>
      <c r="Q15" s="18">
        <f>IFERROR(__xludf.DUMMYFUNCTION("""COMPUTED_VALUE"""),0.028541666666666667)</f>
        <v>0.02854166667</v>
      </c>
      <c r="R15" s="18">
        <f>IFERROR(__xludf.DUMMYFUNCTION("""COMPUTED_VALUE"""),0.03135416666666667)</f>
        <v>0.03135416667</v>
      </c>
      <c r="S15" s="18">
        <f>IFERROR(__xludf.DUMMYFUNCTION("""COMPUTED_VALUE"""),0.03099537037037037)</f>
        <v>0.03099537037</v>
      </c>
      <c r="T15" s="18">
        <f>IFERROR(__xludf.DUMMYFUNCTION("""COMPUTED_VALUE"""),0.03403935185185185)</f>
        <v>0.03403935185</v>
      </c>
      <c r="U15" s="18">
        <f>IFERROR(__xludf.DUMMYFUNCTION("""COMPUTED_VALUE"""),0.03085648148148148)</f>
        <v>0.03085648148</v>
      </c>
      <c r="V15" s="18">
        <f>IFERROR(__xludf.DUMMYFUNCTION("""COMPUTED_VALUE"""),0.03040509259259259)</f>
        <v>0.03040509259</v>
      </c>
      <c r="W15" s="18">
        <f>IFERROR(__xludf.DUMMYFUNCTION("""COMPUTED_VALUE"""),0.030462962962962963)</f>
        <v>0.03046296296</v>
      </c>
      <c r="X15" s="18">
        <f>IFERROR(__xludf.DUMMYFUNCTION("""COMPUTED_VALUE"""),0.02982638888888889)</f>
        <v>0.02982638889</v>
      </c>
      <c r="Y15" s="18">
        <f>IFERROR(__xludf.DUMMYFUNCTION("""COMPUTED_VALUE"""),0.030034722222222223)</f>
        <v>0.03003472222</v>
      </c>
      <c r="Z15" s="18">
        <f>IFERROR(__xludf.DUMMYFUNCTION("""COMPUTED_VALUE"""),0.03224537037037037)</f>
        <v>0.03224537037</v>
      </c>
      <c r="AA15" s="18" t="str">
        <f>IFERROR(__xludf.DUMMYFUNCTION("""COMPUTED_VALUE"""),"")</f>
        <v/>
      </c>
      <c r="AB15" s="18" t="str">
        <f>IFERROR(__xludf.DUMMYFUNCTION("""COMPUTED_VALUE"""),"")</f>
        <v/>
      </c>
      <c r="AC15" s="18" t="str">
        <f>IFERROR(__xludf.DUMMYFUNCTION("""COMPUTED_VALUE"""),"")</f>
        <v/>
      </c>
      <c r="AD15" s="18" t="str">
        <f>IFERROR(__xludf.DUMMYFUNCTION("""COMPUTED_VALUE"""),"")</f>
        <v/>
      </c>
      <c r="AE15" s="18" t="str">
        <f>IFERROR(__xludf.DUMMYFUNCTION("""COMPUTED_VALUE"""),"")</f>
        <v/>
      </c>
      <c r="AF15" s="18" t="str">
        <f>IFERROR(__xludf.DUMMYFUNCTION("""COMPUTED_VALUE"""),"")</f>
        <v/>
      </c>
      <c r="AG15" s="18" t="str">
        <f>IFERROR(__xludf.DUMMYFUNCTION("""COMPUTED_VALUE"""),"")</f>
        <v/>
      </c>
      <c r="AH15" s="18" t="str">
        <f>IFERROR(__xludf.DUMMYFUNCTION("""COMPUTED_VALUE"""),"")</f>
        <v/>
      </c>
      <c r="AI15" s="18" t="str">
        <f>IFERROR(__xludf.DUMMYFUNCTION("""COMPUTED_VALUE"""),"")</f>
        <v/>
      </c>
      <c r="AJ15" s="18" t="str">
        <f>IFERROR(__xludf.DUMMYFUNCTION("""COMPUTED_VALUE"""),"")</f>
        <v/>
      </c>
      <c r="AK15" s="18" t="str">
        <f>IFERROR(__xludf.DUMMYFUNCTION("""COMPUTED_VALUE"""),"")</f>
        <v/>
      </c>
      <c r="AL15" s="18" t="str">
        <f>IFERROR(__xludf.DUMMYFUNCTION("""COMPUTED_VALUE"""),"")</f>
        <v/>
      </c>
      <c r="AM15" s="18" t="str">
        <f>IFERROR(__xludf.DUMMYFUNCTION("""COMPUTED_VALUE"""),"")</f>
        <v/>
      </c>
      <c r="AN15" s="18" t="str">
        <f>IFERROR(__xludf.DUMMYFUNCTION("""COMPUTED_VALUE"""),"")</f>
        <v/>
      </c>
      <c r="AO15" s="18" t="str">
        <f>IFERROR(__xludf.DUMMYFUNCTION("""COMPUTED_VALUE"""),"")</f>
        <v/>
      </c>
      <c r="AP15" s="18" t="str">
        <f>IFERROR(__xludf.DUMMYFUNCTION("""COMPUTED_VALUE"""),"")</f>
        <v/>
      </c>
      <c r="AQ15" s="18" t="str">
        <f>IFERROR(__xludf.DUMMYFUNCTION("""COMPUTED_VALUE"""),"")</f>
        <v/>
      </c>
      <c r="AR15" s="18" t="str">
        <f>IFERROR(__xludf.DUMMYFUNCTION("""COMPUTED_VALUE"""),"")</f>
        <v/>
      </c>
      <c r="AS15" s="18" t="str">
        <f>IFERROR(__xludf.DUMMYFUNCTION("""COMPUTED_VALUE"""),"")</f>
        <v/>
      </c>
      <c r="AT15" s="18" t="str">
        <f>IFERROR(__xludf.DUMMYFUNCTION("""COMPUTED_VALUE"""),"")</f>
        <v/>
      </c>
      <c r="AU15" s="18" t="str">
        <f>IFERROR(__xludf.DUMMYFUNCTION("""COMPUTED_VALUE"""),"")</f>
        <v/>
      </c>
      <c r="AV15" s="18" t="str">
        <f>IFERROR(__xludf.DUMMYFUNCTION("""COMPUTED_VALUE"""),"")</f>
        <v/>
      </c>
      <c r="AW15" s="18" t="str">
        <f>IFERROR(__xludf.DUMMYFUNCTION("""COMPUTED_VALUE"""),"")</f>
        <v/>
      </c>
      <c r="AX15" s="18" t="str">
        <f>IFERROR(__xludf.DUMMYFUNCTION("""COMPUTED_VALUE"""),"")</f>
        <v/>
      </c>
      <c r="AY15" s="18" t="str">
        <f>IFERROR(__xludf.DUMMYFUNCTION("""COMPUTED_VALUE"""),"")</f>
        <v/>
      </c>
      <c r="AZ15" s="18" t="str">
        <f>IFERROR(__xludf.DUMMYFUNCTION("""COMPUTED_VALUE"""),"")</f>
        <v/>
      </c>
      <c r="BA15" s="18" t="str">
        <f>IFERROR(__xludf.DUMMYFUNCTION("""COMPUTED_VALUE"""),"")</f>
        <v/>
      </c>
    </row>
    <row r="16">
      <c r="A16" s="11" t="str">
        <f t="shared" si="1"/>
        <v>DNF</v>
      </c>
      <c r="B16" s="19" t="str">
        <f>IFERROR(__xludf.DUMMYFUNCTION("""COMPUTED_VALUE"""),"DNF")</f>
        <v>DNF</v>
      </c>
      <c r="C16" s="20">
        <f>IFERROR(__xludf.DUMMYFUNCTION("""COMPUTED_VALUE"""),143.0)</f>
        <v>143</v>
      </c>
      <c r="D16" s="19" t="str">
        <f>IFERROR(__xludf.DUMMYFUNCTION("""COMPUTED_VALUE"""),"Грязних Олександр Анатолійович")</f>
        <v>Грязних Олександр Анатолійович</v>
      </c>
      <c r="E16" s="20" t="str">
        <f>IFERROR(__xludf.DUMMYFUNCTION("""COMPUTED_VALUE"""),"Чоловіча")</f>
        <v>Чоловіча</v>
      </c>
      <c r="F16" s="15" t="str">
        <f>IFERROR(__xludf.DUMMYFUNCTION("""COMPUTED_VALUE"""),"Одеса/Миколаїв")</f>
        <v>Одеса/Миколаїв</v>
      </c>
      <c r="G16" s="20">
        <f>IFERROR(__xludf.DUMMYFUNCTION("""COMPUTED_VALUE"""),15.0)</f>
        <v>15</v>
      </c>
      <c r="H16" s="16">
        <f>IFERROR(__xludf.DUMMYFUNCTION("""COMPUTED_VALUE"""),100.5)</f>
        <v>100.5</v>
      </c>
      <c r="I16" s="18">
        <f>IFERROR(__xludf.DUMMYFUNCTION("""COMPUTED_VALUE"""),0.03119212962962963)</f>
        <v>0.03119212963</v>
      </c>
      <c r="J16" s="18">
        <f>IFERROR(__xludf.DUMMYFUNCTION("""COMPUTED_VALUE"""),0.034935956790123464)</f>
        <v>0.03493595679</v>
      </c>
      <c r="K16" s="18">
        <f>IFERROR(__xludf.DUMMYFUNCTION("""COMPUTED_VALUE"""),0.037870370370370374)</f>
        <v>0.03787037037</v>
      </c>
      <c r="L16" s="18">
        <f>IFERROR(__xludf.DUMMYFUNCTION("""COMPUTED_VALUE"""),0.03119212962962963)</f>
        <v>0.03119212963</v>
      </c>
      <c r="M16" s="18">
        <f>IFERROR(__xludf.DUMMYFUNCTION("""COMPUTED_VALUE"""),0.03462962962962963)</f>
        <v>0.03462962963</v>
      </c>
      <c r="N16" s="18">
        <f>IFERROR(__xludf.DUMMYFUNCTION("""COMPUTED_VALUE"""),0.034479166666666665)</f>
        <v>0.03447916667</v>
      </c>
      <c r="O16" s="18">
        <f>IFERROR(__xludf.DUMMYFUNCTION("""COMPUTED_VALUE"""),0.03391203703703704)</f>
        <v>0.03391203704</v>
      </c>
      <c r="P16" s="18">
        <f>IFERROR(__xludf.DUMMYFUNCTION("""COMPUTED_VALUE"""),0.033935185185185186)</f>
        <v>0.03393518519</v>
      </c>
      <c r="Q16" s="18">
        <f>IFERROR(__xludf.DUMMYFUNCTION("""COMPUTED_VALUE"""),0.035416666666666666)</f>
        <v>0.03541666667</v>
      </c>
      <c r="R16" s="18">
        <f>IFERROR(__xludf.DUMMYFUNCTION("""COMPUTED_VALUE"""),0.03505787037037037)</f>
        <v>0.03505787037</v>
      </c>
      <c r="S16" s="18">
        <f>IFERROR(__xludf.DUMMYFUNCTION("""COMPUTED_VALUE"""),0.036493055555555556)</f>
        <v>0.03649305556</v>
      </c>
      <c r="T16" s="18">
        <f>IFERROR(__xludf.DUMMYFUNCTION("""COMPUTED_VALUE"""),0.03395833333333333)</f>
        <v>0.03395833333</v>
      </c>
      <c r="U16" s="18">
        <f>IFERROR(__xludf.DUMMYFUNCTION("""COMPUTED_VALUE"""),0.03259259259259259)</f>
        <v>0.03259259259</v>
      </c>
      <c r="V16" s="18">
        <f>IFERROR(__xludf.DUMMYFUNCTION("""COMPUTED_VALUE"""),0.033275462962962965)</f>
        <v>0.03327546296</v>
      </c>
      <c r="W16" s="18">
        <f>IFERROR(__xludf.DUMMYFUNCTION("""COMPUTED_VALUE"""),0.037141203703703704)</f>
        <v>0.0371412037</v>
      </c>
      <c r="X16" s="18">
        <f>IFERROR(__xludf.DUMMYFUNCTION("""COMPUTED_VALUE"""),0.03701388888888889)</f>
        <v>0.03701388889</v>
      </c>
      <c r="Y16" s="18">
        <f>IFERROR(__xludf.DUMMYFUNCTION("""COMPUTED_VALUE"""),0.037870370370370374)</f>
        <v>0.03787037037</v>
      </c>
      <c r="Z16" s="18">
        <f>IFERROR(__xludf.DUMMYFUNCTION("""COMPUTED_VALUE"""),0.03707175925925926)</f>
        <v>0.03707175926</v>
      </c>
      <c r="AA16" s="18" t="str">
        <f>IFERROR(__xludf.DUMMYFUNCTION("""COMPUTED_VALUE"""),"")</f>
        <v/>
      </c>
      <c r="AB16" s="18" t="str">
        <f>IFERROR(__xludf.DUMMYFUNCTION("""COMPUTED_VALUE"""),"")</f>
        <v/>
      </c>
      <c r="AC16" s="18" t="str">
        <f>IFERROR(__xludf.DUMMYFUNCTION("""COMPUTED_VALUE"""),"")</f>
        <v/>
      </c>
      <c r="AD16" s="18" t="str">
        <f>IFERROR(__xludf.DUMMYFUNCTION("""COMPUTED_VALUE"""),"")</f>
        <v/>
      </c>
      <c r="AE16" s="18" t="str">
        <f>IFERROR(__xludf.DUMMYFUNCTION("""COMPUTED_VALUE"""),"")</f>
        <v/>
      </c>
      <c r="AF16" s="18" t="str">
        <f>IFERROR(__xludf.DUMMYFUNCTION("""COMPUTED_VALUE"""),"")</f>
        <v/>
      </c>
      <c r="AG16" s="18" t="str">
        <f>IFERROR(__xludf.DUMMYFUNCTION("""COMPUTED_VALUE"""),"")</f>
        <v/>
      </c>
      <c r="AH16" s="18" t="str">
        <f>IFERROR(__xludf.DUMMYFUNCTION("""COMPUTED_VALUE"""),"")</f>
        <v/>
      </c>
      <c r="AI16" s="18" t="str">
        <f>IFERROR(__xludf.DUMMYFUNCTION("""COMPUTED_VALUE"""),"")</f>
        <v/>
      </c>
      <c r="AJ16" s="18" t="str">
        <f>IFERROR(__xludf.DUMMYFUNCTION("""COMPUTED_VALUE"""),"")</f>
        <v/>
      </c>
      <c r="AK16" s="18" t="str">
        <f>IFERROR(__xludf.DUMMYFUNCTION("""COMPUTED_VALUE"""),"")</f>
        <v/>
      </c>
      <c r="AL16" s="18" t="str">
        <f>IFERROR(__xludf.DUMMYFUNCTION("""COMPUTED_VALUE"""),"")</f>
        <v/>
      </c>
      <c r="AM16" s="18" t="str">
        <f>IFERROR(__xludf.DUMMYFUNCTION("""COMPUTED_VALUE"""),"")</f>
        <v/>
      </c>
      <c r="AN16" s="18" t="str">
        <f>IFERROR(__xludf.DUMMYFUNCTION("""COMPUTED_VALUE"""),"")</f>
        <v/>
      </c>
      <c r="AO16" s="18" t="str">
        <f>IFERROR(__xludf.DUMMYFUNCTION("""COMPUTED_VALUE"""),"")</f>
        <v/>
      </c>
      <c r="AP16" s="18" t="str">
        <f>IFERROR(__xludf.DUMMYFUNCTION("""COMPUTED_VALUE"""),"")</f>
        <v/>
      </c>
      <c r="AQ16" s="18" t="str">
        <f>IFERROR(__xludf.DUMMYFUNCTION("""COMPUTED_VALUE"""),"")</f>
        <v/>
      </c>
      <c r="AR16" s="18" t="str">
        <f>IFERROR(__xludf.DUMMYFUNCTION("""COMPUTED_VALUE"""),"")</f>
        <v/>
      </c>
      <c r="AS16" s="18" t="str">
        <f>IFERROR(__xludf.DUMMYFUNCTION("""COMPUTED_VALUE"""),"")</f>
        <v/>
      </c>
      <c r="AT16" s="18" t="str">
        <f>IFERROR(__xludf.DUMMYFUNCTION("""COMPUTED_VALUE"""),"")</f>
        <v/>
      </c>
      <c r="AU16" s="18" t="str">
        <f>IFERROR(__xludf.DUMMYFUNCTION("""COMPUTED_VALUE"""),"")</f>
        <v/>
      </c>
      <c r="AV16" s="18" t="str">
        <f>IFERROR(__xludf.DUMMYFUNCTION("""COMPUTED_VALUE"""),"")</f>
        <v/>
      </c>
      <c r="AW16" s="18" t="str">
        <f>IFERROR(__xludf.DUMMYFUNCTION("""COMPUTED_VALUE"""),"")</f>
        <v/>
      </c>
      <c r="AX16" s="18" t="str">
        <f>IFERROR(__xludf.DUMMYFUNCTION("""COMPUTED_VALUE"""),"")</f>
        <v/>
      </c>
      <c r="AY16" s="18" t="str">
        <f>IFERROR(__xludf.DUMMYFUNCTION("""COMPUTED_VALUE"""),"")</f>
        <v/>
      </c>
      <c r="AZ16" s="18" t="str">
        <f>IFERROR(__xludf.DUMMYFUNCTION("""COMPUTED_VALUE"""),"")</f>
        <v/>
      </c>
      <c r="BA16" s="18" t="str">
        <f>IFERROR(__xludf.DUMMYFUNCTION("""COMPUTED_VALUE"""),"")</f>
        <v/>
      </c>
    </row>
    <row r="17">
      <c r="A17" s="11" t="str">
        <f t="shared" si="1"/>
        <v>DNF</v>
      </c>
      <c r="B17" s="15" t="str">
        <f>IFERROR(__xludf.DUMMYFUNCTION("""COMPUTED_VALUE"""),"DNF")</f>
        <v>DNF</v>
      </c>
      <c r="C17" s="20">
        <f>IFERROR(__xludf.DUMMYFUNCTION("""COMPUTED_VALUE"""),146.0)</f>
        <v>146</v>
      </c>
      <c r="D17" s="15" t="str">
        <f>IFERROR(__xludf.DUMMYFUNCTION("""COMPUTED_VALUE"""),"Паславський Едуард Валерійович")</f>
        <v>Паславський Едуард Валерійович</v>
      </c>
      <c r="E17" s="20" t="str">
        <f>IFERROR(__xludf.DUMMYFUNCTION("""COMPUTED_VALUE"""),"Чоловіча")</f>
        <v>Чоловіча</v>
      </c>
      <c r="F17" s="22" t="str">
        <f>IFERROR(__xludf.DUMMYFUNCTION("""COMPUTED_VALUE"""),"Чернігів")</f>
        <v>Чернігів</v>
      </c>
      <c r="G17" s="16">
        <f>IFERROR(__xludf.DUMMYFUNCTION("""COMPUTED_VALUE"""),15.0)</f>
        <v>15</v>
      </c>
      <c r="H17" s="16">
        <f>IFERROR(__xludf.DUMMYFUNCTION("""COMPUTED_VALUE"""),100.5)</f>
        <v>100.5</v>
      </c>
      <c r="I17" s="18">
        <f>IFERROR(__xludf.DUMMYFUNCTION("""COMPUTED_VALUE"""),0.02582175925925926)</f>
        <v>0.02582175926</v>
      </c>
      <c r="J17" s="18">
        <f>IFERROR(__xludf.DUMMYFUNCTION("""COMPUTED_VALUE"""),0.02963348765432099)</f>
        <v>0.02963348765</v>
      </c>
      <c r="K17" s="18">
        <f>IFERROR(__xludf.DUMMYFUNCTION("""COMPUTED_VALUE"""),0.034861111111111114)</f>
        <v>0.03486111111</v>
      </c>
      <c r="L17" s="18">
        <f>IFERROR(__xludf.DUMMYFUNCTION("""COMPUTED_VALUE"""),0.026689814814814816)</f>
        <v>0.02668981481</v>
      </c>
      <c r="M17" s="18">
        <f>IFERROR(__xludf.DUMMYFUNCTION("""COMPUTED_VALUE"""),0.02582175925925926)</f>
        <v>0.02582175926</v>
      </c>
      <c r="N17" s="18">
        <f>IFERROR(__xludf.DUMMYFUNCTION("""COMPUTED_VALUE"""),0.027314814814814816)</f>
        <v>0.02731481481</v>
      </c>
      <c r="O17" s="18">
        <f>IFERROR(__xludf.DUMMYFUNCTION("""COMPUTED_VALUE"""),0.028275462962962964)</f>
        <v>0.02827546296</v>
      </c>
      <c r="P17" s="18">
        <f>IFERROR(__xludf.DUMMYFUNCTION("""COMPUTED_VALUE"""),0.028761574074074075)</f>
        <v>0.02876157407</v>
      </c>
      <c r="Q17" s="18">
        <f>IFERROR(__xludf.DUMMYFUNCTION("""COMPUTED_VALUE"""),0.033310185185185186)</f>
        <v>0.03331018519</v>
      </c>
      <c r="R17" s="18">
        <f>IFERROR(__xludf.DUMMYFUNCTION("""COMPUTED_VALUE"""),0.02806712962962963)</f>
        <v>0.02806712963</v>
      </c>
      <c r="S17" s="18">
        <f>IFERROR(__xludf.DUMMYFUNCTION("""COMPUTED_VALUE"""),0.034861111111111114)</f>
        <v>0.03486111111</v>
      </c>
      <c r="T17" s="18">
        <f>IFERROR(__xludf.DUMMYFUNCTION("""COMPUTED_VALUE"""),0.03259259259259259)</f>
        <v>0.03259259259</v>
      </c>
      <c r="U17" s="18">
        <f>IFERROR(__xludf.DUMMYFUNCTION("""COMPUTED_VALUE"""),0.030613425925925926)</f>
        <v>0.03061342593</v>
      </c>
      <c r="V17" s="18">
        <f>IFERROR(__xludf.DUMMYFUNCTION("""COMPUTED_VALUE"""),0.03023148148148148)</f>
        <v>0.03023148148</v>
      </c>
      <c r="W17" s="18">
        <f>IFERROR(__xludf.DUMMYFUNCTION("""COMPUTED_VALUE"""),0.027870370370370372)</f>
        <v>0.02787037037</v>
      </c>
      <c r="X17" s="18">
        <f>IFERROR(__xludf.DUMMYFUNCTION("""COMPUTED_VALUE"""),0.029953703703703705)</f>
        <v>0.0299537037</v>
      </c>
      <c r="Y17" s="18">
        <f>IFERROR(__xludf.DUMMYFUNCTION("""COMPUTED_VALUE"""),0.02974537037037037)</f>
        <v>0.02974537037</v>
      </c>
      <c r="Z17" s="18">
        <f>IFERROR(__xludf.DUMMYFUNCTION("""COMPUTED_VALUE"""),0.030393518518518518)</f>
        <v>0.03039351852</v>
      </c>
      <c r="AA17" s="18" t="str">
        <f>IFERROR(__xludf.DUMMYFUNCTION("""COMPUTED_VALUE"""),"")</f>
        <v/>
      </c>
      <c r="AB17" s="18" t="str">
        <f>IFERROR(__xludf.DUMMYFUNCTION("""COMPUTED_VALUE"""),"")</f>
        <v/>
      </c>
      <c r="AC17" s="18" t="str">
        <f>IFERROR(__xludf.DUMMYFUNCTION("""COMPUTED_VALUE"""),"")</f>
        <v/>
      </c>
      <c r="AD17" s="18" t="str">
        <f>IFERROR(__xludf.DUMMYFUNCTION("""COMPUTED_VALUE"""),"")</f>
        <v/>
      </c>
      <c r="AE17" s="18" t="str">
        <f>IFERROR(__xludf.DUMMYFUNCTION("""COMPUTED_VALUE"""),"")</f>
        <v/>
      </c>
      <c r="AF17" s="18" t="str">
        <f>IFERROR(__xludf.DUMMYFUNCTION("""COMPUTED_VALUE"""),"")</f>
        <v/>
      </c>
      <c r="AG17" s="18" t="str">
        <f>IFERROR(__xludf.DUMMYFUNCTION("""COMPUTED_VALUE"""),"")</f>
        <v/>
      </c>
      <c r="AH17" s="18" t="str">
        <f>IFERROR(__xludf.DUMMYFUNCTION("""COMPUTED_VALUE"""),"")</f>
        <v/>
      </c>
      <c r="AI17" s="18" t="str">
        <f>IFERROR(__xludf.DUMMYFUNCTION("""COMPUTED_VALUE"""),"")</f>
        <v/>
      </c>
      <c r="AJ17" s="18" t="str">
        <f>IFERROR(__xludf.DUMMYFUNCTION("""COMPUTED_VALUE"""),"")</f>
        <v/>
      </c>
      <c r="AK17" s="18" t="str">
        <f>IFERROR(__xludf.DUMMYFUNCTION("""COMPUTED_VALUE"""),"")</f>
        <v/>
      </c>
      <c r="AL17" s="18" t="str">
        <f>IFERROR(__xludf.DUMMYFUNCTION("""COMPUTED_VALUE"""),"")</f>
        <v/>
      </c>
      <c r="AM17" s="18" t="str">
        <f>IFERROR(__xludf.DUMMYFUNCTION("""COMPUTED_VALUE"""),"")</f>
        <v/>
      </c>
      <c r="AN17" s="18" t="str">
        <f>IFERROR(__xludf.DUMMYFUNCTION("""COMPUTED_VALUE"""),"")</f>
        <v/>
      </c>
      <c r="AO17" s="18" t="str">
        <f>IFERROR(__xludf.DUMMYFUNCTION("""COMPUTED_VALUE"""),"")</f>
        <v/>
      </c>
      <c r="AP17" s="18" t="str">
        <f>IFERROR(__xludf.DUMMYFUNCTION("""COMPUTED_VALUE"""),"")</f>
        <v/>
      </c>
      <c r="AQ17" s="18" t="str">
        <f>IFERROR(__xludf.DUMMYFUNCTION("""COMPUTED_VALUE"""),"")</f>
        <v/>
      </c>
      <c r="AR17" s="18" t="str">
        <f>IFERROR(__xludf.DUMMYFUNCTION("""COMPUTED_VALUE"""),"")</f>
        <v/>
      </c>
      <c r="AS17" s="18" t="str">
        <f>IFERROR(__xludf.DUMMYFUNCTION("""COMPUTED_VALUE"""),"")</f>
        <v/>
      </c>
      <c r="AT17" s="18" t="str">
        <f>IFERROR(__xludf.DUMMYFUNCTION("""COMPUTED_VALUE"""),"")</f>
        <v/>
      </c>
      <c r="AU17" s="18" t="str">
        <f>IFERROR(__xludf.DUMMYFUNCTION("""COMPUTED_VALUE"""),"")</f>
        <v/>
      </c>
      <c r="AV17" s="18" t="str">
        <f>IFERROR(__xludf.DUMMYFUNCTION("""COMPUTED_VALUE"""),"")</f>
        <v/>
      </c>
      <c r="AW17" s="18" t="str">
        <f>IFERROR(__xludf.DUMMYFUNCTION("""COMPUTED_VALUE"""),"")</f>
        <v/>
      </c>
      <c r="AX17" s="18" t="str">
        <f>IFERROR(__xludf.DUMMYFUNCTION("""COMPUTED_VALUE"""),"")</f>
        <v/>
      </c>
      <c r="AY17" s="18" t="str">
        <f>IFERROR(__xludf.DUMMYFUNCTION("""COMPUTED_VALUE"""),"")</f>
        <v/>
      </c>
      <c r="AZ17" s="18" t="str">
        <f>IFERROR(__xludf.DUMMYFUNCTION("""COMPUTED_VALUE"""),"")</f>
        <v/>
      </c>
      <c r="BA17" s="18" t="str">
        <f>IFERROR(__xludf.DUMMYFUNCTION("""COMPUTED_VALUE"""),"")</f>
        <v/>
      </c>
    </row>
    <row r="18">
      <c r="A18" s="11" t="str">
        <f t="shared" si="1"/>
        <v>DNF</v>
      </c>
      <c r="B18" s="15" t="str">
        <f>IFERROR(__xludf.DUMMYFUNCTION("""COMPUTED_VALUE"""),"DNF")</f>
        <v>DNF</v>
      </c>
      <c r="C18" s="20">
        <f>IFERROR(__xludf.DUMMYFUNCTION("""COMPUTED_VALUE"""),195.0)</f>
        <v>195</v>
      </c>
      <c r="D18" s="15" t="str">
        <f>IFERROR(__xludf.DUMMYFUNCTION("""COMPUTED_VALUE"""),"Cурженко Олег")</f>
        <v>Cурженко Олег</v>
      </c>
      <c r="E18" s="20" t="str">
        <f>IFERROR(__xludf.DUMMYFUNCTION("""COMPUTED_VALUE"""),"Чоловіча")</f>
        <v>Чоловіча</v>
      </c>
      <c r="F18" s="15"/>
      <c r="G18" s="16">
        <f>IFERROR(__xludf.DUMMYFUNCTION("""COMPUTED_VALUE"""),15.0)</f>
        <v>15</v>
      </c>
      <c r="H18" s="16">
        <f>IFERROR(__xludf.DUMMYFUNCTION("""COMPUTED_VALUE"""),100.5)</f>
        <v>100.5</v>
      </c>
      <c r="I18" s="18">
        <f>IFERROR(__xludf.DUMMYFUNCTION("""COMPUTED_VALUE"""),0.024386574074074074)</f>
        <v>0.02438657407</v>
      </c>
      <c r="J18" s="18">
        <f>IFERROR(__xludf.DUMMYFUNCTION("""COMPUTED_VALUE"""),0.025554012345679014)</f>
        <v>0.02555401235</v>
      </c>
      <c r="K18" s="18">
        <f>IFERROR(__xludf.DUMMYFUNCTION("""COMPUTED_VALUE"""),0.02753472222222222)</f>
        <v>0.02753472222</v>
      </c>
      <c r="L18" s="18">
        <f>IFERROR(__xludf.DUMMYFUNCTION("""COMPUTED_VALUE"""),0.025694444444444443)</f>
        <v>0.02569444444</v>
      </c>
      <c r="M18" s="18">
        <f>IFERROR(__xludf.DUMMYFUNCTION("""COMPUTED_VALUE"""),0.024849537037037038)</f>
        <v>0.02484953704</v>
      </c>
      <c r="N18" s="18">
        <f>IFERROR(__xludf.DUMMYFUNCTION("""COMPUTED_VALUE"""),0.024560185185185185)</f>
        <v>0.02456018519</v>
      </c>
      <c r="O18" s="18">
        <f>IFERROR(__xludf.DUMMYFUNCTION("""COMPUTED_VALUE"""),0.024421296296296295)</f>
        <v>0.0244212963</v>
      </c>
      <c r="P18" s="18">
        <f>IFERROR(__xludf.DUMMYFUNCTION("""COMPUTED_VALUE"""),0.024918981481481483)</f>
        <v>0.02491898148</v>
      </c>
      <c r="Q18" s="18">
        <f>IFERROR(__xludf.DUMMYFUNCTION("""COMPUTED_VALUE"""),0.025243055555555557)</f>
        <v>0.02524305556</v>
      </c>
      <c r="R18" s="18">
        <f>IFERROR(__xludf.DUMMYFUNCTION("""COMPUTED_VALUE"""),0.025555555555555557)</f>
        <v>0.02555555556</v>
      </c>
      <c r="S18" s="18">
        <f>IFERROR(__xludf.DUMMYFUNCTION("""COMPUTED_VALUE"""),0.0265625)</f>
        <v>0.0265625</v>
      </c>
      <c r="T18" s="18">
        <f>IFERROR(__xludf.DUMMYFUNCTION("""COMPUTED_VALUE"""),0.02556712962962963)</f>
        <v>0.02556712963</v>
      </c>
      <c r="U18" s="18">
        <f>IFERROR(__xludf.DUMMYFUNCTION("""COMPUTED_VALUE"""),0.024386574074074074)</f>
        <v>0.02438657407</v>
      </c>
      <c r="V18" s="18">
        <f>IFERROR(__xludf.DUMMYFUNCTION("""COMPUTED_VALUE"""),0.026296296296296297)</f>
        <v>0.0262962963</v>
      </c>
      <c r="W18" s="18">
        <f>IFERROR(__xludf.DUMMYFUNCTION("""COMPUTED_VALUE"""),0.026203703703703705)</f>
        <v>0.0262037037</v>
      </c>
      <c r="X18" s="18">
        <f>IFERROR(__xludf.DUMMYFUNCTION("""COMPUTED_VALUE"""),0.02556712962962963)</f>
        <v>0.02556712963</v>
      </c>
      <c r="Y18" s="18">
        <f>IFERROR(__xludf.DUMMYFUNCTION("""COMPUTED_VALUE"""),0.02753472222222222)</f>
        <v>0.02753472222</v>
      </c>
      <c r="Z18" s="18">
        <f>IFERROR(__xludf.DUMMYFUNCTION("""COMPUTED_VALUE"""),0.025949074074074076)</f>
        <v>0.02594907407</v>
      </c>
      <c r="AA18" s="18" t="str">
        <f>IFERROR(__xludf.DUMMYFUNCTION("""COMPUTED_VALUE"""),"")</f>
        <v/>
      </c>
      <c r="AB18" s="18" t="str">
        <f>IFERROR(__xludf.DUMMYFUNCTION("""COMPUTED_VALUE"""),"")</f>
        <v/>
      </c>
      <c r="AC18" s="18" t="str">
        <f>IFERROR(__xludf.DUMMYFUNCTION("""COMPUTED_VALUE"""),"")</f>
        <v/>
      </c>
      <c r="AD18" s="18" t="str">
        <f>IFERROR(__xludf.DUMMYFUNCTION("""COMPUTED_VALUE"""),"")</f>
        <v/>
      </c>
      <c r="AE18" s="18" t="str">
        <f>IFERROR(__xludf.DUMMYFUNCTION("""COMPUTED_VALUE"""),"")</f>
        <v/>
      </c>
      <c r="AF18" s="18" t="str">
        <f>IFERROR(__xludf.DUMMYFUNCTION("""COMPUTED_VALUE"""),"")</f>
        <v/>
      </c>
      <c r="AG18" s="18" t="str">
        <f>IFERROR(__xludf.DUMMYFUNCTION("""COMPUTED_VALUE"""),"")</f>
        <v/>
      </c>
      <c r="AH18" s="18" t="str">
        <f>IFERROR(__xludf.DUMMYFUNCTION("""COMPUTED_VALUE"""),"")</f>
        <v/>
      </c>
      <c r="AI18" s="18" t="str">
        <f>IFERROR(__xludf.DUMMYFUNCTION("""COMPUTED_VALUE"""),"")</f>
        <v/>
      </c>
      <c r="AJ18" s="18" t="str">
        <f>IFERROR(__xludf.DUMMYFUNCTION("""COMPUTED_VALUE"""),"")</f>
        <v/>
      </c>
      <c r="AK18" s="18" t="str">
        <f>IFERROR(__xludf.DUMMYFUNCTION("""COMPUTED_VALUE"""),"")</f>
        <v/>
      </c>
      <c r="AL18" s="18" t="str">
        <f>IFERROR(__xludf.DUMMYFUNCTION("""COMPUTED_VALUE"""),"")</f>
        <v/>
      </c>
      <c r="AM18" s="18" t="str">
        <f>IFERROR(__xludf.DUMMYFUNCTION("""COMPUTED_VALUE"""),"")</f>
        <v/>
      </c>
      <c r="AN18" s="18" t="str">
        <f>IFERROR(__xludf.DUMMYFUNCTION("""COMPUTED_VALUE"""),"")</f>
        <v/>
      </c>
      <c r="AO18" s="18" t="str">
        <f>IFERROR(__xludf.DUMMYFUNCTION("""COMPUTED_VALUE"""),"")</f>
        <v/>
      </c>
      <c r="AP18" s="18" t="str">
        <f>IFERROR(__xludf.DUMMYFUNCTION("""COMPUTED_VALUE"""),"")</f>
        <v/>
      </c>
      <c r="AQ18" s="18" t="str">
        <f>IFERROR(__xludf.DUMMYFUNCTION("""COMPUTED_VALUE"""),"")</f>
        <v/>
      </c>
      <c r="AR18" s="18" t="str">
        <f>IFERROR(__xludf.DUMMYFUNCTION("""COMPUTED_VALUE"""),"")</f>
        <v/>
      </c>
      <c r="AS18" s="18" t="str">
        <f>IFERROR(__xludf.DUMMYFUNCTION("""COMPUTED_VALUE"""),"")</f>
        <v/>
      </c>
      <c r="AT18" s="18" t="str">
        <f>IFERROR(__xludf.DUMMYFUNCTION("""COMPUTED_VALUE"""),"")</f>
        <v/>
      </c>
      <c r="AU18" s="18" t="str">
        <f>IFERROR(__xludf.DUMMYFUNCTION("""COMPUTED_VALUE"""),"")</f>
        <v/>
      </c>
      <c r="AV18" s="18" t="str">
        <f>IFERROR(__xludf.DUMMYFUNCTION("""COMPUTED_VALUE"""),"")</f>
        <v/>
      </c>
      <c r="AW18" s="18" t="str">
        <f>IFERROR(__xludf.DUMMYFUNCTION("""COMPUTED_VALUE"""),"")</f>
        <v/>
      </c>
      <c r="AX18" s="18" t="str">
        <f>IFERROR(__xludf.DUMMYFUNCTION("""COMPUTED_VALUE"""),"")</f>
        <v/>
      </c>
      <c r="AY18" s="18" t="str">
        <f>IFERROR(__xludf.DUMMYFUNCTION("""COMPUTED_VALUE"""),"")</f>
        <v/>
      </c>
      <c r="AZ18" s="18" t="str">
        <f>IFERROR(__xludf.DUMMYFUNCTION("""COMPUTED_VALUE"""),"")</f>
        <v/>
      </c>
      <c r="BA18" s="18" t="str">
        <f>IFERROR(__xludf.DUMMYFUNCTION("""COMPUTED_VALUE"""),"")</f>
        <v/>
      </c>
    </row>
    <row r="19">
      <c r="A19" s="11" t="str">
        <f t="shared" si="1"/>
        <v>DNF</v>
      </c>
      <c r="B19" s="19" t="str">
        <f>IFERROR(__xludf.DUMMYFUNCTION("""COMPUTED_VALUE"""),"DNF")</f>
        <v>DNF</v>
      </c>
      <c r="C19" s="20">
        <f>IFERROR(__xludf.DUMMYFUNCTION("""COMPUTED_VALUE"""),121.0)</f>
        <v>121</v>
      </c>
      <c r="D19" s="19" t="str">
        <f>IFERROR(__xludf.DUMMYFUNCTION("""COMPUTED_VALUE"""),"Либа Олександр Олександрович")</f>
        <v>Либа Олександр Олександрович</v>
      </c>
      <c r="E19" s="20" t="str">
        <f>IFERROR(__xludf.DUMMYFUNCTION("""COMPUTED_VALUE"""),"Чоловіча")</f>
        <v>Чоловіча</v>
      </c>
      <c r="F19" s="15" t="str">
        <f>IFERROR(__xludf.DUMMYFUNCTION("""COMPUTED_VALUE"""),"Хмельницький")</f>
        <v>Хмельницький</v>
      </c>
      <c r="G19" s="20">
        <f>IFERROR(__xludf.DUMMYFUNCTION("""COMPUTED_VALUE"""),13.0)</f>
        <v>13</v>
      </c>
      <c r="H19" s="16">
        <f>IFERROR(__xludf.DUMMYFUNCTION("""COMPUTED_VALUE"""),87.10000000000001)</f>
        <v>87.1</v>
      </c>
      <c r="I19" s="18">
        <f>IFERROR(__xludf.DUMMYFUNCTION("""COMPUTED_VALUE"""),0.026516203703703705)</f>
        <v>0.0265162037</v>
      </c>
      <c r="J19" s="18">
        <f>IFERROR(__xludf.DUMMYFUNCTION("""COMPUTED_VALUE"""),0.03097934472934473)</f>
        <v>0.03097934473</v>
      </c>
      <c r="K19" s="18">
        <f>IFERROR(__xludf.DUMMYFUNCTION("""COMPUTED_VALUE"""),0.038796296296296294)</f>
        <v>0.0387962963</v>
      </c>
      <c r="L19" s="18">
        <f>IFERROR(__xludf.DUMMYFUNCTION("""COMPUTED_VALUE"""),0.027175925925925926)</f>
        <v>0.02717592593</v>
      </c>
      <c r="M19" s="18">
        <f>IFERROR(__xludf.DUMMYFUNCTION("""COMPUTED_VALUE"""),0.026678240740740742)</f>
        <v>0.02667824074</v>
      </c>
      <c r="N19" s="18">
        <f>IFERROR(__xludf.DUMMYFUNCTION("""COMPUTED_VALUE"""),0.026944444444444444)</f>
        <v>0.02694444444</v>
      </c>
      <c r="O19" s="18">
        <f>IFERROR(__xludf.DUMMYFUNCTION("""COMPUTED_VALUE"""),0.026886574074074073)</f>
        <v>0.02688657407</v>
      </c>
      <c r="P19" s="18">
        <f>IFERROR(__xludf.DUMMYFUNCTION("""COMPUTED_VALUE"""),0.026516203703703705)</f>
        <v>0.0265162037</v>
      </c>
      <c r="Q19" s="18">
        <f>IFERROR(__xludf.DUMMYFUNCTION("""COMPUTED_VALUE"""),0.02795138888888889)</f>
        <v>0.02795138889</v>
      </c>
      <c r="R19" s="18">
        <f>IFERROR(__xludf.DUMMYFUNCTION("""COMPUTED_VALUE"""),0.030983796296296297)</f>
        <v>0.0309837963</v>
      </c>
      <c r="S19" s="18">
        <f>IFERROR(__xludf.DUMMYFUNCTION("""COMPUTED_VALUE"""),0.03267361111111111)</f>
        <v>0.03267361111</v>
      </c>
      <c r="T19" s="18">
        <f>IFERROR(__xludf.DUMMYFUNCTION("""COMPUTED_VALUE"""),0.033125)</f>
        <v>0.033125</v>
      </c>
      <c r="U19" s="18">
        <f>IFERROR(__xludf.DUMMYFUNCTION("""COMPUTED_VALUE"""),0.033171296296296296)</f>
        <v>0.0331712963</v>
      </c>
      <c r="V19" s="18">
        <f>IFERROR(__xludf.DUMMYFUNCTION("""COMPUTED_VALUE"""),0.034166666666666665)</f>
        <v>0.03416666667</v>
      </c>
      <c r="W19" s="18">
        <f>IFERROR(__xludf.DUMMYFUNCTION("""COMPUTED_VALUE"""),0.037662037037037036)</f>
        <v>0.03766203704</v>
      </c>
      <c r="X19" s="18">
        <f>IFERROR(__xludf.DUMMYFUNCTION("""COMPUTED_VALUE"""),0.038796296296296294)</f>
        <v>0.0387962963</v>
      </c>
      <c r="Y19" s="18" t="str">
        <f>IFERROR(__xludf.DUMMYFUNCTION("""COMPUTED_VALUE"""),"")</f>
        <v/>
      </c>
      <c r="Z19" s="18" t="str">
        <f>IFERROR(__xludf.DUMMYFUNCTION("""COMPUTED_VALUE"""),"")</f>
        <v/>
      </c>
      <c r="AA19" s="18" t="str">
        <f>IFERROR(__xludf.DUMMYFUNCTION("""COMPUTED_VALUE"""),"")</f>
        <v/>
      </c>
      <c r="AB19" s="18" t="str">
        <f>IFERROR(__xludf.DUMMYFUNCTION("""COMPUTED_VALUE"""),"")</f>
        <v/>
      </c>
      <c r="AC19" s="18" t="str">
        <f>IFERROR(__xludf.DUMMYFUNCTION("""COMPUTED_VALUE"""),"")</f>
        <v/>
      </c>
      <c r="AD19" s="18" t="str">
        <f>IFERROR(__xludf.DUMMYFUNCTION("""COMPUTED_VALUE"""),"")</f>
        <v/>
      </c>
      <c r="AE19" s="18" t="str">
        <f>IFERROR(__xludf.DUMMYFUNCTION("""COMPUTED_VALUE"""),"")</f>
        <v/>
      </c>
      <c r="AF19" s="18" t="str">
        <f>IFERROR(__xludf.DUMMYFUNCTION("""COMPUTED_VALUE"""),"")</f>
        <v/>
      </c>
      <c r="AG19" s="18" t="str">
        <f>IFERROR(__xludf.DUMMYFUNCTION("""COMPUTED_VALUE"""),"")</f>
        <v/>
      </c>
      <c r="AH19" s="18" t="str">
        <f>IFERROR(__xludf.DUMMYFUNCTION("""COMPUTED_VALUE"""),"")</f>
        <v/>
      </c>
      <c r="AI19" s="18" t="str">
        <f>IFERROR(__xludf.DUMMYFUNCTION("""COMPUTED_VALUE"""),"")</f>
        <v/>
      </c>
      <c r="AJ19" s="18" t="str">
        <f>IFERROR(__xludf.DUMMYFUNCTION("""COMPUTED_VALUE"""),"")</f>
        <v/>
      </c>
      <c r="AK19" s="18" t="str">
        <f>IFERROR(__xludf.DUMMYFUNCTION("""COMPUTED_VALUE"""),"")</f>
        <v/>
      </c>
      <c r="AL19" s="18" t="str">
        <f>IFERROR(__xludf.DUMMYFUNCTION("""COMPUTED_VALUE"""),"")</f>
        <v/>
      </c>
      <c r="AM19" s="18" t="str">
        <f>IFERROR(__xludf.DUMMYFUNCTION("""COMPUTED_VALUE"""),"")</f>
        <v/>
      </c>
      <c r="AN19" s="18" t="str">
        <f>IFERROR(__xludf.DUMMYFUNCTION("""COMPUTED_VALUE"""),"")</f>
        <v/>
      </c>
      <c r="AO19" s="18" t="str">
        <f>IFERROR(__xludf.DUMMYFUNCTION("""COMPUTED_VALUE"""),"")</f>
        <v/>
      </c>
      <c r="AP19" s="18" t="str">
        <f>IFERROR(__xludf.DUMMYFUNCTION("""COMPUTED_VALUE"""),"")</f>
        <v/>
      </c>
      <c r="AQ19" s="18" t="str">
        <f>IFERROR(__xludf.DUMMYFUNCTION("""COMPUTED_VALUE"""),"")</f>
        <v/>
      </c>
      <c r="AR19" s="18" t="str">
        <f>IFERROR(__xludf.DUMMYFUNCTION("""COMPUTED_VALUE"""),"")</f>
        <v/>
      </c>
      <c r="AS19" s="18" t="str">
        <f>IFERROR(__xludf.DUMMYFUNCTION("""COMPUTED_VALUE"""),"")</f>
        <v/>
      </c>
      <c r="AT19" s="18" t="str">
        <f>IFERROR(__xludf.DUMMYFUNCTION("""COMPUTED_VALUE"""),"")</f>
        <v/>
      </c>
      <c r="AU19" s="18" t="str">
        <f>IFERROR(__xludf.DUMMYFUNCTION("""COMPUTED_VALUE"""),"")</f>
        <v/>
      </c>
      <c r="AV19" s="18" t="str">
        <f>IFERROR(__xludf.DUMMYFUNCTION("""COMPUTED_VALUE"""),"")</f>
        <v/>
      </c>
      <c r="AW19" s="18" t="str">
        <f>IFERROR(__xludf.DUMMYFUNCTION("""COMPUTED_VALUE"""),"")</f>
        <v/>
      </c>
      <c r="AX19" s="18" t="str">
        <f>IFERROR(__xludf.DUMMYFUNCTION("""COMPUTED_VALUE"""),"")</f>
        <v/>
      </c>
      <c r="AY19" s="18" t="str">
        <f>IFERROR(__xludf.DUMMYFUNCTION("""COMPUTED_VALUE"""),"")</f>
        <v/>
      </c>
      <c r="AZ19" s="18" t="str">
        <f>IFERROR(__xludf.DUMMYFUNCTION("""COMPUTED_VALUE"""),"")</f>
        <v/>
      </c>
      <c r="BA19" s="18" t="str">
        <f>IFERROR(__xludf.DUMMYFUNCTION("""COMPUTED_VALUE"""),"")</f>
        <v/>
      </c>
    </row>
    <row r="20">
      <c r="A20" s="11" t="str">
        <f t="shared" si="1"/>
        <v>DNF</v>
      </c>
      <c r="B20" s="19" t="str">
        <f>IFERROR(__xludf.DUMMYFUNCTION("""COMPUTED_VALUE"""),"DNF")</f>
        <v>DNF</v>
      </c>
      <c r="C20" s="20">
        <f>IFERROR(__xludf.DUMMYFUNCTION("""COMPUTED_VALUE"""),122.0)</f>
        <v>122</v>
      </c>
      <c r="D20" s="19" t="str">
        <f>IFERROR(__xludf.DUMMYFUNCTION("""COMPUTED_VALUE"""),"Булат Валерий Олександрович")</f>
        <v>Булат Валерий Олександрович</v>
      </c>
      <c r="E20" s="20" t="str">
        <f>IFERROR(__xludf.DUMMYFUNCTION("""COMPUTED_VALUE"""),"Чоловіча")</f>
        <v>Чоловіча</v>
      </c>
      <c r="F20" s="15" t="str">
        <f>IFERROR(__xludf.DUMMYFUNCTION("""COMPUTED_VALUE"""),"Київ")</f>
        <v>Київ</v>
      </c>
      <c r="G20" s="16">
        <f>IFERROR(__xludf.DUMMYFUNCTION("""COMPUTED_VALUE"""),13.0)</f>
        <v>13</v>
      </c>
      <c r="H20" s="16">
        <f>IFERROR(__xludf.DUMMYFUNCTION("""COMPUTED_VALUE"""),87.10000000000001)</f>
        <v>87.1</v>
      </c>
      <c r="I20" s="18">
        <f>IFERROR(__xludf.DUMMYFUNCTION("""COMPUTED_VALUE"""),0.030625)</f>
        <v>0.030625</v>
      </c>
      <c r="J20" s="18">
        <f>IFERROR(__xludf.DUMMYFUNCTION("""COMPUTED_VALUE"""),0.03167200854700855)</f>
        <v>0.03167200855</v>
      </c>
      <c r="K20" s="18">
        <f>IFERROR(__xludf.DUMMYFUNCTION("""COMPUTED_VALUE"""),0.03315972222222222)</f>
        <v>0.03315972222</v>
      </c>
      <c r="L20" s="18">
        <f>IFERROR(__xludf.DUMMYFUNCTION("""COMPUTED_VALUE"""),0.03127314814814815)</f>
        <v>0.03127314815</v>
      </c>
      <c r="M20" s="18">
        <f>IFERROR(__xludf.DUMMYFUNCTION("""COMPUTED_VALUE"""),0.030625)</f>
        <v>0.030625</v>
      </c>
      <c r="N20" s="18">
        <f>IFERROR(__xludf.DUMMYFUNCTION("""COMPUTED_VALUE"""),0.03158564814814815)</f>
        <v>0.03158564815</v>
      </c>
      <c r="O20" s="18">
        <f>IFERROR(__xludf.DUMMYFUNCTION("""COMPUTED_VALUE"""),0.032546296296296295)</f>
        <v>0.0325462963</v>
      </c>
      <c r="P20" s="18">
        <f>IFERROR(__xludf.DUMMYFUNCTION("""COMPUTED_VALUE"""),0.032476851851851854)</f>
        <v>0.03247685185</v>
      </c>
      <c r="Q20" s="18">
        <f>IFERROR(__xludf.DUMMYFUNCTION("""COMPUTED_VALUE"""),0.03207175925925926)</f>
        <v>0.03207175926</v>
      </c>
      <c r="R20" s="18">
        <f>IFERROR(__xludf.DUMMYFUNCTION("""COMPUTED_VALUE"""),0.03315972222222222)</f>
        <v>0.03315972222</v>
      </c>
      <c r="S20" s="18">
        <f>IFERROR(__xludf.DUMMYFUNCTION("""COMPUTED_VALUE"""),0.03149305555555556)</f>
        <v>0.03149305556</v>
      </c>
      <c r="T20" s="18">
        <f>IFERROR(__xludf.DUMMYFUNCTION("""COMPUTED_VALUE"""),0.03113425925925926)</f>
        <v>0.03113425926</v>
      </c>
      <c r="U20" s="18">
        <f>IFERROR(__xludf.DUMMYFUNCTION("""COMPUTED_VALUE"""),0.03076388888888889)</f>
        <v>0.03076388889</v>
      </c>
      <c r="V20" s="18">
        <f>IFERROR(__xludf.DUMMYFUNCTION("""COMPUTED_VALUE"""),0.03090277777777778)</f>
        <v>0.03090277778</v>
      </c>
      <c r="W20" s="18">
        <f>IFERROR(__xludf.DUMMYFUNCTION("""COMPUTED_VALUE"""),0.030648148148148147)</f>
        <v>0.03064814815</v>
      </c>
      <c r="X20" s="18">
        <f>IFERROR(__xludf.DUMMYFUNCTION("""COMPUTED_VALUE"""),0.03305555555555555)</f>
        <v>0.03305555556</v>
      </c>
      <c r="Y20" s="18" t="str">
        <f>IFERROR(__xludf.DUMMYFUNCTION("""COMPUTED_VALUE"""),"")</f>
        <v/>
      </c>
      <c r="Z20" s="18" t="str">
        <f>IFERROR(__xludf.DUMMYFUNCTION("""COMPUTED_VALUE"""),"")</f>
        <v/>
      </c>
      <c r="AA20" s="18" t="str">
        <f>IFERROR(__xludf.DUMMYFUNCTION("""COMPUTED_VALUE"""),"")</f>
        <v/>
      </c>
      <c r="AB20" s="18" t="str">
        <f>IFERROR(__xludf.DUMMYFUNCTION("""COMPUTED_VALUE"""),"")</f>
        <v/>
      </c>
      <c r="AC20" s="18" t="str">
        <f>IFERROR(__xludf.DUMMYFUNCTION("""COMPUTED_VALUE"""),"")</f>
        <v/>
      </c>
      <c r="AD20" s="18" t="str">
        <f>IFERROR(__xludf.DUMMYFUNCTION("""COMPUTED_VALUE"""),"")</f>
        <v/>
      </c>
      <c r="AE20" s="18" t="str">
        <f>IFERROR(__xludf.DUMMYFUNCTION("""COMPUTED_VALUE"""),"")</f>
        <v/>
      </c>
      <c r="AF20" s="18" t="str">
        <f>IFERROR(__xludf.DUMMYFUNCTION("""COMPUTED_VALUE"""),"")</f>
        <v/>
      </c>
      <c r="AG20" s="18" t="str">
        <f>IFERROR(__xludf.DUMMYFUNCTION("""COMPUTED_VALUE"""),"")</f>
        <v/>
      </c>
      <c r="AH20" s="18" t="str">
        <f>IFERROR(__xludf.DUMMYFUNCTION("""COMPUTED_VALUE"""),"")</f>
        <v/>
      </c>
      <c r="AI20" s="18" t="str">
        <f>IFERROR(__xludf.DUMMYFUNCTION("""COMPUTED_VALUE"""),"")</f>
        <v/>
      </c>
      <c r="AJ20" s="18" t="str">
        <f>IFERROR(__xludf.DUMMYFUNCTION("""COMPUTED_VALUE"""),"")</f>
        <v/>
      </c>
      <c r="AK20" s="18" t="str">
        <f>IFERROR(__xludf.DUMMYFUNCTION("""COMPUTED_VALUE"""),"")</f>
        <v/>
      </c>
      <c r="AL20" s="18" t="str">
        <f>IFERROR(__xludf.DUMMYFUNCTION("""COMPUTED_VALUE"""),"")</f>
        <v/>
      </c>
      <c r="AM20" s="18" t="str">
        <f>IFERROR(__xludf.DUMMYFUNCTION("""COMPUTED_VALUE"""),"")</f>
        <v/>
      </c>
      <c r="AN20" s="18" t="str">
        <f>IFERROR(__xludf.DUMMYFUNCTION("""COMPUTED_VALUE"""),"")</f>
        <v/>
      </c>
      <c r="AO20" s="18" t="str">
        <f>IFERROR(__xludf.DUMMYFUNCTION("""COMPUTED_VALUE"""),"")</f>
        <v/>
      </c>
      <c r="AP20" s="18" t="str">
        <f>IFERROR(__xludf.DUMMYFUNCTION("""COMPUTED_VALUE"""),"")</f>
        <v/>
      </c>
      <c r="AQ20" s="18" t="str">
        <f>IFERROR(__xludf.DUMMYFUNCTION("""COMPUTED_VALUE"""),"")</f>
        <v/>
      </c>
      <c r="AR20" s="18" t="str">
        <f>IFERROR(__xludf.DUMMYFUNCTION("""COMPUTED_VALUE"""),"")</f>
        <v/>
      </c>
      <c r="AS20" s="18" t="str">
        <f>IFERROR(__xludf.DUMMYFUNCTION("""COMPUTED_VALUE"""),"")</f>
        <v/>
      </c>
      <c r="AT20" s="18" t="str">
        <f>IFERROR(__xludf.DUMMYFUNCTION("""COMPUTED_VALUE"""),"")</f>
        <v/>
      </c>
      <c r="AU20" s="18" t="str">
        <f>IFERROR(__xludf.DUMMYFUNCTION("""COMPUTED_VALUE"""),"")</f>
        <v/>
      </c>
      <c r="AV20" s="18" t="str">
        <f>IFERROR(__xludf.DUMMYFUNCTION("""COMPUTED_VALUE"""),"")</f>
        <v/>
      </c>
      <c r="AW20" s="18" t="str">
        <f>IFERROR(__xludf.DUMMYFUNCTION("""COMPUTED_VALUE"""),"")</f>
        <v/>
      </c>
      <c r="AX20" s="18" t="str">
        <f>IFERROR(__xludf.DUMMYFUNCTION("""COMPUTED_VALUE"""),"")</f>
        <v/>
      </c>
      <c r="AY20" s="18" t="str">
        <f>IFERROR(__xludf.DUMMYFUNCTION("""COMPUTED_VALUE"""),"")</f>
        <v/>
      </c>
      <c r="AZ20" s="18" t="str">
        <f>IFERROR(__xludf.DUMMYFUNCTION("""COMPUTED_VALUE"""),"")</f>
        <v/>
      </c>
      <c r="BA20" s="18" t="str">
        <f>IFERROR(__xludf.DUMMYFUNCTION("""COMPUTED_VALUE"""),"")</f>
        <v/>
      </c>
    </row>
    <row r="21">
      <c r="A21" s="11" t="str">
        <f t="shared" si="1"/>
        <v>DNF</v>
      </c>
      <c r="B21" s="19" t="str">
        <f>IFERROR(__xludf.DUMMYFUNCTION("""COMPUTED_VALUE"""),"DNF")</f>
        <v>DNF</v>
      </c>
      <c r="C21" s="20">
        <f>IFERROR(__xludf.DUMMYFUNCTION("""COMPUTED_VALUE"""),198.0)</f>
        <v>198</v>
      </c>
      <c r="D21" s="19" t="str">
        <f>IFERROR(__xludf.DUMMYFUNCTION("""COMPUTED_VALUE"""),"Самофалов Леонід")</f>
        <v>Самофалов Леонід</v>
      </c>
      <c r="E21" s="20" t="str">
        <f>IFERROR(__xludf.DUMMYFUNCTION("""COMPUTED_VALUE"""),"Чоловіча")</f>
        <v>Чоловіча</v>
      </c>
      <c r="F21" s="15"/>
      <c r="G21" s="16">
        <f>IFERROR(__xludf.DUMMYFUNCTION("""COMPUTED_VALUE"""),13.0)</f>
        <v>13</v>
      </c>
      <c r="H21" s="16">
        <f>IFERROR(__xludf.DUMMYFUNCTION("""COMPUTED_VALUE"""),87.10000000000001)</f>
        <v>87.1</v>
      </c>
      <c r="I21" s="18">
        <f>IFERROR(__xludf.DUMMYFUNCTION("""COMPUTED_VALUE"""),0.023958333333333335)</f>
        <v>0.02395833333</v>
      </c>
      <c r="J21" s="18">
        <f>IFERROR(__xludf.DUMMYFUNCTION("""COMPUTED_VALUE"""),0.025720263532763528)</f>
        <v>0.02572026353</v>
      </c>
      <c r="K21" s="18">
        <f>IFERROR(__xludf.DUMMYFUNCTION("""COMPUTED_VALUE"""),0.028993055555555557)</f>
        <v>0.02899305556</v>
      </c>
      <c r="L21" s="18">
        <f>IFERROR(__xludf.DUMMYFUNCTION("""COMPUTED_VALUE"""),0.025486111111111112)</f>
        <v>0.02548611111</v>
      </c>
      <c r="M21" s="18">
        <f>IFERROR(__xludf.DUMMYFUNCTION("""COMPUTED_VALUE"""),0.024386574074074074)</f>
        <v>0.02438657407</v>
      </c>
      <c r="N21" s="18">
        <f>IFERROR(__xludf.DUMMYFUNCTION("""COMPUTED_VALUE"""),0.024166666666666666)</f>
        <v>0.02416666667</v>
      </c>
      <c r="O21" s="18">
        <f>IFERROR(__xludf.DUMMYFUNCTION("""COMPUTED_VALUE"""),0.023958333333333335)</f>
        <v>0.02395833333</v>
      </c>
      <c r="P21" s="18">
        <f>IFERROR(__xludf.DUMMYFUNCTION("""COMPUTED_VALUE"""),0.024131944444444445)</f>
        <v>0.02413194444</v>
      </c>
      <c r="Q21" s="18">
        <f>IFERROR(__xludf.DUMMYFUNCTION("""COMPUTED_VALUE"""),0.024340277777777777)</f>
        <v>0.02434027778</v>
      </c>
      <c r="R21" s="18">
        <f>IFERROR(__xludf.DUMMYFUNCTION("""COMPUTED_VALUE"""),0.024699074074074075)</f>
        <v>0.02469907407</v>
      </c>
      <c r="S21" s="18">
        <f>IFERROR(__xludf.DUMMYFUNCTION("""COMPUTED_VALUE"""),0.02642361111111111)</f>
        <v>0.02642361111</v>
      </c>
      <c r="T21" s="18">
        <f>IFERROR(__xludf.DUMMYFUNCTION("""COMPUTED_VALUE"""),0.02550925925925926)</f>
        <v>0.02550925926</v>
      </c>
      <c r="U21" s="18">
        <f>IFERROR(__xludf.DUMMYFUNCTION("""COMPUTED_VALUE"""),0.02701388888888889)</f>
        <v>0.02701388889</v>
      </c>
      <c r="V21" s="18">
        <f>IFERROR(__xludf.DUMMYFUNCTION("""COMPUTED_VALUE"""),0.027997685185185184)</f>
        <v>0.02799768519</v>
      </c>
      <c r="W21" s="18">
        <f>IFERROR(__xludf.DUMMYFUNCTION("""COMPUTED_VALUE"""),0.027256944444444445)</f>
        <v>0.02725694444</v>
      </c>
      <c r="X21" s="18">
        <f>IFERROR(__xludf.DUMMYFUNCTION("""COMPUTED_VALUE"""),0.028993055555555557)</f>
        <v>0.02899305556</v>
      </c>
      <c r="Y21" s="18" t="str">
        <f>IFERROR(__xludf.DUMMYFUNCTION("""COMPUTED_VALUE"""),"")</f>
        <v/>
      </c>
      <c r="Z21" s="18" t="str">
        <f>IFERROR(__xludf.DUMMYFUNCTION("""COMPUTED_VALUE"""),"")</f>
        <v/>
      </c>
      <c r="AA21" s="18" t="str">
        <f>IFERROR(__xludf.DUMMYFUNCTION("""COMPUTED_VALUE"""),"")</f>
        <v/>
      </c>
      <c r="AB21" s="18" t="str">
        <f>IFERROR(__xludf.DUMMYFUNCTION("""COMPUTED_VALUE"""),"")</f>
        <v/>
      </c>
      <c r="AC21" s="18" t="str">
        <f>IFERROR(__xludf.DUMMYFUNCTION("""COMPUTED_VALUE"""),"")</f>
        <v/>
      </c>
      <c r="AD21" s="18" t="str">
        <f>IFERROR(__xludf.DUMMYFUNCTION("""COMPUTED_VALUE"""),"")</f>
        <v/>
      </c>
      <c r="AE21" s="18" t="str">
        <f>IFERROR(__xludf.DUMMYFUNCTION("""COMPUTED_VALUE"""),"")</f>
        <v/>
      </c>
      <c r="AF21" s="18" t="str">
        <f>IFERROR(__xludf.DUMMYFUNCTION("""COMPUTED_VALUE"""),"")</f>
        <v/>
      </c>
      <c r="AG21" s="18" t="str">
        <f>IFERROR(__xludf.DUMMYFUNCTION("""COMPUTED_VALUE"""),"")</f>
        <v/>
      </c>
      <c r="AH21" s="18" t="str">
        <f>IFERROR(__xludf.DUMMYFUNCTION("""COMPUTED_VALUE"""),"")</f>
        <v/>
      </c>
      <c r="AI21" s="18" t="str">
        <f>IFERROR(__xludf.DUMMYFUNCTION("""COMPUTED_VALUE"""),"")</f>
        <v/>
      </c>
      <c r="AJ21" s="18" t="str">
        <f>IFERROR(__xludf.DUMMYFUNCTION("""COMPUTED_VALUE"""),"")</f>
        <v/>
      </c>
      <c r="AK21" s="18" t="str">
        <f>IFERROR(__xludf.DUMMYFUNCTION("""COMPUTED_VALUE"""),"")</f>
        <v/>
      </c>
      <c r="AL21" s="18" t="str">
        <f>IFERROR(__xludf.DUMMYFUNCTION("""COMPUTED_VALUE"""),"")</f>
        <v/>
      </c>
      <c r="AM21" s="18" t="str">
        <f>IFERROR(__xludf.DUMMYFUNCTION("""COMPUTED_VALUE"""),"")</f>
        <v/>
      </c>
      <c r="AN21" s="18" t="str">
        <f>IFERROR(__xludf.DUMMYFUNCTION("""COMPUTED_VALUE"""),"")</f>
        <v/>
      </c>
      <c r="AO21" s="18" t="str">
        <f>IFERROR(__xludf.DUMMYFUNCTION("""COMPUTED_VALUE"""),"")</f>
        <v/>
      </c>
      <c r="AP21" s="18" t="str">
        <f>IFERROR(__xludf.DUMMYFUNCTION("""COMPUTED_VALUE"""),"")</f>
        <v/>
      </c>
      <c r="AQ21" s="18" t="str">
        <f>IFERROR(__xludf.DUMMYFUNCTION("""COMPUTED_VALUE"""),"")</f>
        <v/>
      </c>
      <c r="AR21" s="18" t="str">
        <f>IFERROR(__xludf.DUMMYFUNCTION("""COMPUTED_VALUE"""),"")</f>
        <v/>
      </c>
      <c r="AS21" s="18" t="str">
        <f>IFERROR(__xludf.DUMMYFUNCTION("""COMPUTED_VALUE"""),"")</f>
        <v/>
      </c>
      <c r="AT21" s="18" t="str">
        <f>IFERROR(__xludf.DUMMYFUNCTION("""COMPUTED_VALUE"""),"")</f>
        <v/>
      </c>
      <c r="AU21" s="18" t="str">
        <f>IFERROR(__xludf.DUMMYFUNCTION("""COMPUTED_VALUE"""),"")</f>
        <v/>
      </c>
      <c r="AV21" s="18" t="str">
        <f>IFERROR(__xludf.DUMMYFUNCTION("""COMPUTED_VALUE"""),"")</f>
        <v/>
      </c>
      <c r="AW21" s="18" t="str">
        <f>IFERROR(__xludf.DUMMYFUNCTION("""COMPUTED_VALUE"""),"")</f>
        <v/>
      </c>
      <c r="AX21" s="18" t="str">
        <f>IFERROR(__xludf.DUMMYFUNCTION("""COMPUTED_VALUE"""),"")</f>
        <v/>
      </c>
      <c r="AY21" s="18" t="str">
        <f>IFERROR(__xludf.DUMMYFUNCTION("""COMPUTED_VALUE"""),"")</f>
        <v/>
      </c>
      <c r="AZ21" s="18" t="str">
        <f>IFERROR(__xludf.DUMMYFUNCTION("""COMPUTED_VALUE"""),"")</f>
        <v/>
      </c>
      <c r="BA21" s="18" t="str">
        <f>IFERROR(__xludf.DUMMYFUNCTION("""COMPUTED_VALUE"""),"")</f>
        <v/>
      </c>
    </row>
    <row r="22">
      <c r="A22" s="11" t="str">
        <f t="shared" si="1"/>
        <v>DNF</v>
      </c>
      <c r="B22" s="15" t="str">
        <f>IFERROR(__xludf.DUMMYFUNCTION("""COMPUTED_VALUE"""),"DNF")</f>
        <v>DNF</v>
      </c>
      <c r="C22" s="20">
        <f>IFERROR(__xludf.DUMMYFUNCTION("""COMPUTED_VALUE"""),111.0)</f>
        <v>111</v>
      </c>
      <c r="D22" s="15" t="str">
        <f>IFERROR(__xludf.DUMMYFUNCTION("""COMPUTED_VALUE"""),"Марченко  Євген Володимирович")</f>
        <v>Марченко  Євген Володимирович</v>
      </c>
      <c r="E22" s="20" t="str">
        <f>IFERROR(__xludf.DUMMYFUNCTION("""COMPUTED_VALUE"""),"Чоловіча")</f>
        <v>Чоловіча</v>
      </c>
      <c r="F22" s="15" t="str">
        <f>IFERROR(__xludf.DUMMYFUNCTION("""COMPUTED_VALUE"""),"Житомир")</f>
        <v>Житомир</v>
      </c>
      <c r="G22" s="16">
        <f>IFERROR(__xludf.DUMMYFUNCTION("""COMPUTED_VALUE"""),12.0)</f>
        <v>12</v>
      </c>
      <c r="H22" s="16">
        <f>IFERROR(__xludf.DUMMYFUNCTION("""COMPUTED_VALUE"""),80.4)</f>
        <v>80.4</v>
      </c>
      <c r="I22" s="18">
        <f>IFERROR(__xludf.DUMMYFUNCTION("""COMPUTED_VALUE"""),0.029976851851851852)</f>
        <v>0.02997685185</v>
      </c>
      <c r="J22" s="18">
        <f>IFERROR(__xludf.DUMMYFUNCTION("""COMPUTED_VALUE"""),0.033782793209876545)</f>
        <v>0.03378279321</v>
      </c>
      <c r="K22" s="18">
        <f>IFERROR(__xludf.DUMMYFUNCTION("""COMPUTED_VALUE"""),0.04134259259259259)</f>
        <v>0.04134259259</v>
      </c>
      <c r="L22" s="18">
        <f>IFERROR(__xludf.DUMMYFUNCTION("""COMPUTED_VALUE"""),0.031053240740740742)</f>
        <v>0.03105324074</v>
      </c>
      <c r="M22" s="18">
        <f>IFERROR(__xludf.DUMMYFUNCTION("""COMPUTED_VALUE"""),0.029976851851851852)</f>
        <v>0.02997685185</v>
      </c>
      <c r="N22" s="18">
        <f>IFERROR(__xludf.DUMMYFUNCTION("""COMPUTED_VALUE"""),0.031203703703703702)</f>
        <v>0.0312037037</v>
      </c>
      <c r="O22" s="18">
        <f>IFERROR(__xludf.DUMMYFUNCTION("""COMPUTED_VALUE"""),0.03121527777777778)</f>
        <v>0.03121527778</v>
      </c>
      <c r="P22" s="18">
        <f>IFERROR(__xludf.DUMMYFUNCTION("""COMPUTED_VALUE"""),0.03068287037037037)</f>
        <v>0.03068287037</v>
      </c>
      <c r="Q22" s="18">
        <f>IFERROR(__xludf.DUMMYFUNCTION("""COMPUTED_VALUE"""),0.03215277777777778)</f>
        <v>0.03215277778</v>
      </c>
      <c r="R22" s="18">
        <f>IFERROR(__xludf.DUMMYFUNCTION("""COMPUTED_VALUE"""),0.034837962962962966)</f>
        <v>0.03483796296</v>
      </c>
      <c r="S22" s="18">
        <f>IFERROR(__xludf.DUMMYFUNCTION("""COMPUTED_VALUE"""),0.0347337962962963)</f>
        <v>0.0347337963</v>
      </c>
      <c r="T22" s="18">
        <f>IFERROR(__xludf.DUMMYFUNCTION("""COMPUTED_VALUE"""),0.03424768518518519)</f>
        <v>0.03424768519</v>
      </c>
      <c r="U22" s="18">
        <f>IFERROR(__xludf.DUMMYFUNCTION("""COMPUTED_VALUE"""),0.03652777777777778)</f>
        <v>0.03652777778</v>
      </c>
      <c r="V22" s="18">
        <f>IFERROR(__xludf.DUMMYFUNCTION("""COMPUTED_VALUE"""),0.037418981481481484)</f>
        <v>0.03741898148</v>
      </c>
      <c r="W22" s="18">
        <f>IFERROR(__xludf.DUMMYFUNCTION("""COMPUTED_VALUE"""),0.04134259259259259)</f>
        <v>0.04134259259</v>
      </c>
      <c r="X22" s="18" t="str">
        <f>IFERROR(__xludf.DUMMYFUNCTION("""COMPUTED_VALUE"""),"")</f>
        <v/>
      </c>
      <c r="Y22" s="18" t="str">
        <f>IFERROR(__xludf.DUMMYFUNCTION("""COMPUTED_VALUE"""),"")</f>
        <v/>
      </c>
      <c r="Z22" s="18" t="str">
        <f>IFERROR(__xludf.DUMMYFUNCTION("""COMPUTED_VALUE"""),"")</f>
        <v/>
      </c>
      <c r="AA22" s="18" t="str">
        <f>IFERROR(__xludf.DUMMYFUNCTION("""COMPUTED_VALUE"""),"")</f>
        <v/>
      </c>
      <c r="AB22" s="18" t="str">
        <f>IFERROR(__xludf.DUMMYFUNCTION("""COMPUTED_VALUE"""),"")</f>
        <v/>
      </c>
      <c r="AC22" s="18" t="str">
        <f>IFERROR(__xludf.DUMMYFUNCTION("""COMPUTED_VALUE"""),"")</f>
        <v/>
      </c>
      <c r="AD22" s="18" t="str">
        <f>IFERROR(__xludf.DUMMYFUNCTION("""COMPUTED_VALUE"""),"")</f>
        <v/>
      </c>
      <c r="AE22" s="18" t="str">
        <f>IFERROR(__xludf.DUMMYFUNCTION("""COMPUTED_VALUE"""),"")</f>
        <v/>
      </c>
      <c r="AF22" s="18" t="str">
        <f>IFERROR(__xludf.DUMMYFUNCTION("""COMPUTED_VALUE"""),"")</f>
        <v/>
      </c>
      <c r="AG22" s="18" t="str">
        <f>IFERROR(__xludf.DUMMYFUNCTION("""COMPUTED_VALUE"""),"")</f>
        <v/>
      </c>
      <c r="AH22" s="18" t="str">
        <f>IFERROR(__xludf.DUMMYFUNCTION("""COMPUTED_VALUE"""),"")</f>
        <v/>
      </c>
      <c r="AI22" s="18" t="str">
        <f>IFERROR(__xludf.DUMMYFUNCTION("""COMPUTED_VALUE"""),"")</f>
        <v/>
      </c>
      <c r="AJ22" s="18" t="str">
        <f>IFERROR(__xludf.DUMMYFUNCTION("""COMPUTED_VALUE"""),"")</f>
        <v/>
      </c>
      <c r="AK22" s="18" t="str">
        <f>IFERROR(__xludf.DUMMYFUNCTION("""COMPUTED_VALUE"""),"")</f>
        <v/>
      </c>
      <c r="AL22" s="18" t="str">
        <f>IFERROR(__xludf.DUMMYFUNCTION("""COMPUTED_VALUE"""),"")</f>
        <v/>
      </c>
      <c r="AM22" s="18" t="str">
        <f>IFERROR(__xludf.DUMMYFUNCTION("""COMPUTED_VALUE"""),"")</f>
        <v/>
      </c>
      <c r="AN22" s="18" t="str">
        <f>IFERROR(__xludf.DUMMYFUNCTION("""COMPUTED_VALUE"""),"")</f>
        <v/>
      </c>
      <c r="AO22" s="18" t="str">
        <f>IFERROR(__xludf.DUMMYFUNCTION("""COMPUTED_VALUE"""),"")</f>
        <v/>
      </c>
      <c r="AP22" s="18" t="str">
        <f>IFERROR(__xludf.DUMMYFUNCTION("""COMPUTED_VALUE"""),"")</f>
        <v/>
      </c>
      <c r="AQ22" s="18" t="str">
        <f>IFERROR(__xludf.DUMMYFUNCTION("""COMPUTED_VALUE"""),"")</f>
        <v/>
      </c>
      <c r="AR22" s="18" t="str">
        <f>IFERROR(__xludf.DUMMYFUNCTION("""COMPUTED_VALUE"""),"")</f>
        <v/>
      </c>
      <c r="AS22" s="18" t="str">
        <f>IFERROR(__xludf.DUMMYFUNCTION("""COMPUTED_VALUE"""),"")</f>
        <v/>
      </c>
      <c r="AT22" s="18" t="str">
        <f>IFERROR(__xludf.DUMMYFUNCTION("""COMPUTED_VALUE"""),"")</f>
        <v/>
      </c>
      <c r="AU22" s="18" t="str">
        <f>IFERROR(__xludf.DUMMYFUNCTION("""COMPUTED_VALUE"""),"")</f>
        <v/>
      </c>
      <c r="AV22" s="18" t="str">
        <f>IFERROR(__xludf.DUMMYFUNCTION("""COMPUTED_VALUE"""),"")</f>
        <v/>
      </c>
      <c r="AW22" s="18" t="str">
        <f>IFERROR(__xludf.DUMMYFUNCTION("""COMPUTED_VALUE"""),"")</f>
        <v/>
      </c>
      <c r="AX22" s="18" t="str">
        <f>IFERROR(__xludf.DUMMYFUNCTION("""COMPUTED_VALUE"""),"")</f>
        <v/>
      </c>
      <c r="AY22" s="18" t="str">
        <f>IFERROR(__xludf.DUMMYFUNCTION("""COMPUTED_VALUE"""),"")</f>
        <v/>
      </c>
      <c r="AZ22" s="18" t="str">
        <f>IFERROR(__xludf.DUMMYFUNCTION("""COMPUTED_VALUE"""),"")</f>
        <v/>
      </c>
      <c r="BA22" s="18" t="str">
        <f>IFERROR(__xludf.DUMMYFUNCTION("""COMPUTED_VALUE"""),"")</f>
        <v/>
      </c>
    </row>
    <row r="23">
      <c r="A23" s="11" t="str">
        <f t="shared" si="1"/>
        <v>DNF</v>
      </c>
      <c r="B23" s="19" t="str">
        <f>IFERROR(__xludf.DUMMYFUNCTION("""COMPUTED_VALUE"""),"DNF")</f>
        <v>DNF</v>
      </c>
      <c r="C23" s="20">
        <f>IFERROR(__xludf.DUMMYFUNCTION("""COMPUTED_VALUE"""),135.0)</f>
        <v>135</v>
      </c>
      <c r="D23" s="19" t="str">
        <f>IFERROR(__xludf.DUMMYFUNCTION("""COMPUTED_VALUE"""),"Сущук Віталій Іванович")</f>
        <v>Сущук Віталій Іванович</v>
      </c>
      <c r="E23" s="20" t="str">
        <f>IFERROR(__xludf.DUMMYFUNCTION("""COMPUTED_VALUE"""),"Чоловіча")</f>
        <v>Чоловіча</v>
      </c>
      <c r="F23" s="15" t="str">
        <f>IFERROR(__xludf.DUMMYFUNCTION("""COMPUTED_VALUE"""),"С.Білогородка")</f>
        <v>С.Білогородка</v>
      </c>
      <c r="G23" s="16">
        <f>IFERROR(__xludf.DUMMYFUNCTION("""COMPUTED_VALUE"""),12.0)</f>
        <v>12</v>
      </c>
      <c r="H23" s="16">
        <f>IFERROR(__xludf.DUMMYFUNCTION("""COMPUTED_VALUE"""),80.4)</f>
        <v>80.4</v>
      </c>
      <c r="I23" s="18">
        <f>IFERROR(__xludf.DUMMYFUNCTION("""COMPUTED_VALUE"""),0.030601851851851852)</f>
        <v>0.03060185185</v>
      </c>
      <c r="J23" s="18">
        <f>IFERROR(__xludf.DUMMYFUNCTION("""COMPUTED_VALUE"""),0.03291184413580247)</f>
        <v>0.03291184414</v>
      </c>
      <c r="K23" s="18">
        <f>IFERROR(__xludf.DUMMYFUNCTION("""COMPUTED_VALUE"""),0.03846064814814815)</f>
        <v>0.03846064815</v>
      </c>
      <c r="L23" s="18">
        <f>IFERROR(__xludf.DUMMYFUNCTION("""COMPUTED_VALUE"""),0.031157407407407408)</f>
        <v>0.03115740741</v>
      </c>
      <c r="M23" s="18">
        <f>IFERROR(__xludf.DUMMYFUNCTION("""COMPUTED_VALUE"""),0.030601851851851852)</f>
        <v>0.03060185185</v>
      </c>
      <c r="N23" s="18">
        <f>IFERROR(__xludf.DUMMYFUNCTION("""COMPUTED_VALUE"""),0.0315625)</f>
        <v>0.0315625</v>
      </c>
      <c r="O23" s="18">
        <f>IFERROR(__xludf.DUMMYFUNCTION("""COMPUTED_VALUE"""),0.03252314814814815)</f>
        <v>0.03252314815</v>
      </c>
      <c r="P23" s="18">
        <f>IFERROR(__xludf.DUMMYFUNCTION("""COMPUTED_VALUE"""),0.03245370370370371)</f>
        <v>0.0324537037</v>
      </c>
      <c r="Q23" s="18">
        <f>IFERROR(__xludf.DUMMYFUNCTION("""COMPUTED_VALUE"""),0.03201388888888889)</f>
        <v>0.03201388889</v>
      </c>
      <c r="R23" s="18">
        <f>IFERROR(__xludf.DUMMYFUNCTION("""COMPUTED_VALUE"""),0.03309027777777778)</f>
        <v>0.03309027778</v>
      </c>
      <c r="S23" s="18">
        <f>IFERROR(__xludf.DUMMYFUNCTION("""COMPUTED_VALUE"""),0.030613425925925926)</f>
        <v>0.03061342593</v>
      </c>
      <c r="T23" s="18">
        <f>IFERROR(__xludf.DUMMYFUNCTION("""COMPUTED_VALUE"""),0.03255787037037037)</f>
        <v>0.03255787037</v>
      </c>
      <c r="U23" s="18">
        <f>IFERROR(__xludf.DUMMYFUNCTION("""COMPUTED_VALUE"""),0.0343287037037037)</f>
        <v>0.0343287037</v>
      </c>
      <c r="V23" s="18">
        <f>IFERROR(__xludf.DUMMYFUNCTION("""COMPUTED_VALUE"""),0.0355787037037037)</f>
        <v>0.0355787037</v>
      </c>
      <c r="W23" s="18">
        <f>IFERROR(__xludf.DUMMYFUNCTION("""COMPUTED_VALUE"""),0.03846064814814815)</f>
        <v>0.03846064815</v>
      </c>
      <c r="X23" s="18" t="str">
        <f>IFERROR(__xludf.DUMMYFUNCTION("""COMPUTED_VALUE"""),"")</f>
        <v/>
      </c>
      <c r="Y23" s="18" t="str">
        <f>IFERROR(__xludf.DUMMYFUNCTION("""COMPUTED_VALUE"""),"")</f>
        <v/>
      </c>
      <c r="Z23" s="18" t="str">
        <f>IFERROR(__xludf.DUMMYFUNCTION("""COMPUTED_VALUE"""),"")</f>
        <v/>
      </c>
      <c r="AA23" s="18" t="str">
        <f>IFERROR(__xludf.DUMMYFUNCTION("""COMPUTED_VALUE"""),"")</f>
        <v/>
      </c>
      <c r="AB23" s="18" t="str">
        <f>IFERROR(__xludf.DUMMYFUNCTION("""COMPUTED_VALUE"""),"")</f>
        <v/>
      </c>
      <c r="AC23" s="18" t="str">
        <f>IFERROR(__xludf.DUMMYFUNCTION("""COMPUTED_VALUE"""),"")</f>
        <v/>
      </c>
      <c r="AD23" s="18" t="str">
        <f>IFERROR(__xludf.DUMMYFUNCTION("""COMPUTED_VALUE"""),"")</f>
        <v/>
      </c>
      <c r="AE23" s="18" t="str">
        <f>IFERROR(__xludf.DUMMYFUNCTION("""COMPUTED_VALUE"""),"")</f>
        <v/>
      </c>
      <c r="AF23" s="18" t="str">
        <f>IFERROR(__xludf.DUMMYFUNCTION("""COMPUTED_VALUE"""),"")</f>
        <v/>
      </c>
      <c r="AG23" s="18" t="str">
        <f>IFERROR(__xludf.DUMMYFUNCTION("""COMPUTED_VALUE"""),"")</f>
        <v/>
      </c>
      <c r="AH23" s="18" t="str">
        <f>IFERROR(__xludf.DUMMYFUNCTION("""COMPUTED_VALUE"""),"")</f>
        <v/>
      </c>
      <c r="AI23" s="18" t="str">
        <f>IFERROR(__xludf.DUMMYFUNCTION("""COMPUTED_VALUE"""),"")</f>
        <v/>
      </c>
      <c r="AJ23" s="18" t="str">
        <f>IFERROR(__xludf.DUMMYFUNCTION("""COMPUTED_VALUE"""),"")</f>
        <v/>
      </c>
      <c r="AK23" s="18" t="str">
        <f>IFERROR(__xludf.DUMMYFUNCTION("""COMPUTED_VALUE"""),"")</f>
        <v/>
      </c>
      <c r="AL23" s="18" t="str">
        <f>IFERROR(__xludf.DUMMYFUNCTION("""COMPUTED_VALUE"""),"")</f>
        <v/>
      </c>
      <c r="AM23" s="18" t="str">
        <f>IFERROR(__xludf.DUMMYFUNCTION("""COMPUTED_VALUE"""),"")</f>
        <v/>
      </c>
      <c r="AN23" s="18" t="str">
        <f>IFERROR(__xludf.DUMMYFUNCTION("""COMPUTED_VALUE"""),"")</f>
        <v/>
      </c>
      <c r="AO23" s="18" t="str">
        <f>IFERROR(__xludf.DUMMYFUNCTION("""COMPUTED_VALUE"""),"")</f>
        <v/>
      </c>
      <c r="AP23" s="18" t="str">
        <f>IFERROR(__xludf.DUMMYFUNCTION("""COMPUTED_VALUE"""),"")</f>
        <v/>
      </c>
      <c r="AQ23" s="18" t="str">
        <f>IFERROR(__xludf.DUMMYFUNCTION("""COMPUTED_VALUE"""),"")</f>
        <v/>
      </c>
      <c r="AR23" s="18" t="str">
        <f>IFERROR(__xludf.DUMMYFUNCTION("""COMPUTED_VALUE"""),"")</f>
        <v/>
      </c>
      <c r="AS23" s="18" t="str">
        <f>IFERROR(__xludf.DUMMYFUNCTION("""COMPUTED_VALUE"""),"")</f>
        <v/>
      </c>
      <c r="AT23" s="18" t="str">
        <f>IFERROR(__xludf.DUMMYFUNCTION("""COMPUTED_VALUE"""),"")</f>
        <v/>
      </c>
      <c r="AU23" s="18" t="str">
        <f>IFERROR(__xludf.DUMMYFUNCTION("""COMPUTED_VALUE"""),"")</f>
        <v/>
      </c>
      <c r="AV23" s="18" t="str">
        <f>IFERROR(__xludf.DUMMYFUNCTION("""COMPUTED_VALUE"""),"")</f>
        <v/>
      </c>
      <c r="AW23" s="18" t="str">
        <f>IFERROR(__xludf.DUMMYFUNCTION("""COMPUTED_VALUE"""),"")</f>
        <v/>
      </c>
      <c r="AX23" s="18" t="str">
        <f>IFERROR(__xludf.DUMMYFUNCTION("""COMPUTED_VALUE"""),"")</f>
        <v/>
      </c>
      <c r="AY23" s="18" t="str">
        <f>IFERROR(__xludf.DUMMYFUNCTION("""COMPUTED_VALUE"""),"")</f>
        <v/>
      </c>
      <c r="AZ23" s="18" t="str">
        <f>IFERROR(__xludf.DUMMYFUNCTION("""COMPUTED_VALUE"""),"")</f>
        <v/>
      </c>
      <c r="BA23" s="18" t="str">
        <f>IFERROR(__xludf.DUMMYFUNCTION("""COMPUTED_VALUE"""),"")</f>
        <v/>
      </c>
    </row>
    <row r="24">
      <c r="A24" s="11" t="str">
        <f t="shared" si="1"/>
        <v>DNF</v>
      </c>
      <c r="B24" s="19" t="str">
        <f>IFERROR(__xludf.DUMMYFUNCTION("""COMPUTED_VALUE"""),"DNF")</f>
        <v>DNF</v>
      </c>
      <c r="C24" s="20">
        <f>IFERROR(__xludf.DUMMYFUNCTION("""COMPUTED_VALUE"""),148.0)</f>
        <v>148</v>
      </c>
      <c r="D24" s="19" t="str">
        <f>IFERROR(__xludf.DUMMYFUNCTION("""COMPUTED_VALUE"""),"Волков Олександр Володимирович")</f>
        <v>Волков Олександр Володимирович</v>
      </c>
      <c r="E24" s="20" t="str">
        <f>IFERROR(__xludf.DUMMYFUNCTION("""COMPUTED_VALUE"""),"Чоловіча")</f>
        <v>Чоловіча</v>
      </c>
      <c r="F24" s="15" t="str">
        <f>IFERROR(__xludf.DUMMYFUNCTION("""COMPUTED_VALUE"""),"Бровари")</f>
        <v>Бровари</v>
      </c>
      <c r="G24" s="16">
        <f>IFERROR(__xludf.DUMMYFUNCTION("""COMPUTED_VALUE"""),12.0)</f>
        <v>12</v>
      </c>
      <c r="H24" s="16">
        <f>IFERROR(__xludf.DUMMYFUNCTION("""COMPUTED_VALUE"""),80.4)</f>
        <v>80.4</v>
      </c>
      <c r="I24" s="18">
        <f>IFERROR(__xludf.DUMMYFUNCTION("""COMPUTED_VALUE"""),0.027210648148148147)</f>
        <v>0.02721064815</v>
      </c>
      <c r="J24" s="18">
        <f>IFERROR(__xludf.DUMMYFUNCTION("""COMPUTED_VALUE"""),0.029076003086419753)</f>
        <v>0.02907600309</v>
      </c>
      <c r="K24" s="18">
        <f>IFERROR(__xludf.DUMMYFUNCTION("""COMPUTED_VALUE"""),0.03113425925925926)</f>
        <v>0.03113425926</v>
      </c>
      <c r="L24" s="18">
        <f>IFERROR(__xludf.DUMMYFUNCTION("""COMPUTED_VALUE"""),0.027210648148148147)</f>
        <v>0.02721064815</v>
      </c>
      <c r="M24" s="18">
        <f>IFERROR(__xludf.DUMMYFUNCTION("""COMPUTED_VALUE"""),0.027592592592592592)</f>
        <v>0.02759259259</v>
      </c>
      <c r="N24" s="18">
        <f>IFERROR(__xludf.DUMMYFUNCTION("""COMPUTED_VALUE"""),0.027430555555555555)</f>
        <v>0.02743055556</v>
      </c>
      <c r="O24" s="18">
        <f>IFERROR(__xludf.DUMMYFUNCTION("""COMPUTED_VALUE"""),0.028969907407407406)</f>
        <v>0.02896990741</v>
      </c>
      <c r="P24" s="18">
        <f>IFERROR(__xludf.DUMMYFUNCTION("""COMPUTED_VALUE"""),0.028229166666666666)</f>
        <v>0.02822916667</v>
      </c>
      <c r="Q24" s="18">
        <f>IFERROR(__xludf.DUMMYFUNCTION("""COMPUTED_VALUE"""),0.028506944444444446)</f>
        <v>0.02850694444</v>
      </c>
      <c r="R24" s="18">
        <f>IFERROR(__xludf.DUMMYFUNCTION("""COMPUTED_VALUE"""),0.029328703703703704)</f>
        <v>0.0293287037</v>
      </c>
      <c r="S24" s="18">
        <f>IFERROR(__xludf.DUMMYFUNCTION("""COMPUTED_VALUE"""),0.029560185185185186)</f>
        <v>0.02956018519</v>
      </c>
      <c r="T24" s="18">
        <f>IFERROR(__xludf.DUMMYFUNCTION("""COMPUTED_VALUE"""),0.029560185185185186)</f>
        <v>0.02956018519</v>
      </c>
      <c r="U24" s="18">
        <f>IFERROR(__xludf.DUMMYFUNCTION("""COMPUTED_VALUE"""),0.030555555555555555)</f>
        <v>0.03055555556</v>
      </c>
      <c r="V24" s="18">
        <f>IFERROR(__xludf.DUMMYFUNCTION("""COMPUTED_VALUE"""),0.030833333333333334)</f>
        <v>0.03083333333</v>
      </c>
      <c r="W24" s="18">
        <f>IFERROR(__xludf.DUMMYFUNCTION("""COMPUTED_VALUE"""),0.03113425925925926)</f>
        <v>0.03113425926</v>
      </c>
      <c r="X24" s="18" t="str">
        <f>IFERROR(__xludf.DUMMYFUNCTION("""COMPUTED_VALUE"""),"")</f>
        <v/>
      </c>
      <c r="Y24" s="18" t="str">
        <f>IFERROR(__xludf.DUMMYFUNCTION("""COMPUTED_VALUE"""),"")</f>
        <v/>
      </c>
      <c r="Z24" s="18" t="str">
        <f>IFERROR(__xludf.DUMMYFUNCTION("""COMPUTED_VALUE"""),"")</f>
        <v/>
      </c>
      <c r="AA24" s="18" t="str">
        <f>IFERROR(__xludf.DUMMYFUNCTION("""COMPUTED_VALUE"""),"")</f>
        <v/>
      </c>
      <c r="AB24" s="18" t="str">
        <f>IFERROR(__xludf.DUMMYFUNCTION("""COMPUTED_VALUE"""),"")</f>
        <v/>
      </c>
      <c r="AC24" s="18" t="str">
        <f>IFERROR(__xludf.DUMMYFUNCTION("""COMPUTED_VALUE"""),"")</f>
        <v/>
      </c>
      <c r="AD24" s="18" t="str">
        <f>IFERROR(__xludf.DUMMYFUNCTION("""COMPUTED_VALUE"""),"")</f>
        <v/>
      </c>
      <c r="AE24" s="18" t="str">
        <f>IFERROR(__xludf.DUMMYFUNCTION("""COMPUTED_VALUE"""),"")</f>
        <v/>
      </c>
      <c r="AF24" s="18" t="str">
        <f>IFERROR(__xludf.DUMMYFUNCTION("""COMPUTED_VALUE"""),"")</f>
        <v/>
      </c>
      <c r="AG24" s="18" t="str">
        <f>IFERROR(__xludf.DUMMYFUNCTION("""COMPUTED_VALUE"""),"")</f>
        <v/>
      </c>
      <c r="AH24" s="18" t="str">
        <f>IFERROR(__xludf.DUMMYFUNCTION("""COMPUTED_VALUE"""),"")</f>
        <v/>
      </c>
      <c r="AI24" s="18" t="str">
        <f>IFERROR(__xludf.DUMMYFUNCTION("""COMPUTED_VALUE"""),"")</f>
        <v/>
      </c>
      <c r="AJ24" s="18" t="str">
        <f>IFERROR(__xludf.DUMMYFUNCTION("""COMPUTED_VALUE"""),"")</f>
        <v/>
      </c>
      <c r="AK24" s="18" t="str">
        <f>IFERROR(__xludf.DUMMYFUNCTION("""COMPUTED_VALUE"""),"")</f>
        <v/>
      </c>
      <c r="AL24" s="18" t="str">
        <f>IFERROR(__xludf.DUMMYFUNCTION("""COMPUTED_VALUE"""),"")</f>
        <v/>
      </c>
      <c r="AM24" s="18" t="str">
        <f>IFERROR(__xludf.DUMMYFUNCTION("""COMPUTED_VALUE"""),"")</f>
        <v/>
      </c>
      <c r="AN24" s="18" t="str">
        <f>IFERROR(__xludf.DUMMYFUNCTION("""COMPUTED_VALUE"""),"")</f>
        <v/>
      </c>
      <c r="AO24" s="18" t="str">
        <f>IFERROR(__xludf.DUMMYFUNCTION("""COMPUTED_VALUE"""),"")</f>
        <v/>
      </c>
      <c r="AP24" s="18" t="str">
        <f>IFERROR(__xludf.DUMMYFUNCTION("""COMPUTED_VALUE"""),"")</f>
        <v/>
      </c>
      <c r="AQ24" s="18" t="str">
        <f>IFERROR(__xludf.DUMMYFUNCTION("""COMPUTED_VALUE"""),"")</f>
        <v/>
      </c>
      <c r="AR24" s="18" t="str">
        <f>IFERROR(__xludf.DUMMYFUNCTION("""COMPUTED_VALUE"""),"")</f>
        <v/>
      </c>
      <c r="AS24" s="18" t="str">
        <f>IFERROR(__xludf.DUMMYFUNCTION("""COMPUTED_VALUE"""),"")</f>
        <v/>
      </c>
      <c r="AT24" s="18" t="str">
        <f>IFERROR(__xludf.DUMMYFUNCTION("""COMPUTED_VALUE"""),"")</f>
        <v/>
      </c>
      <c r="AU24" s="18" t="str">
        <f>IFERROR(__xludf.DUMMYFUNCTION("""COMPUTED_VALUE"""),"")</f>
        <v/>
      </c>
      <c r="AV24" s="18" t="str">
        <f>IFERROR(__xludf.DUMMYFUNCTION("""COMPUTED_VALUE"""),"")</f>
        <v/>
      </c>
      <c r="AW24" s="18" t="str">
        <f>IFERROR(__xludf.DUMMYFUNCTION("""COMPUTED_VALUE"""),"")</f>
        <v/>
      </c>
      <c r="AX24" s="18" t="str">
        <f>IFERROR(__xludf.DUMMYFUNCTION("""COMPUTED_VALUE"""),"")</f>
        <v/>
      </c>
      <c r="AY24" s="18" t="str">
        <f>IFERROR(__xludf.DUMMYFUNCTION("""COMPUTED_VALUE"""),"")</f>
        <v/>
      </c>
      <c r="AZ24" s="18" t="str">
        <f>IFERROR(__xludf.DUMMYFUNCTION("""COMPUTED_VALUE"""),"")</f>
        <v/>
      </c>
      <c r="BA24" s="18" t="str">
        <f>IFERROR(__xludf.DUMMYFUNCTION("""COMPUTED_VALUE"""),"")</f>
        <v/>
      </c>
    </row>
    <row r="25">
      <c r="A25" s="11" t="str">
        <f t="shared" si="1"/>
        <v>DNF</v>
      </c>
      <c r="B25" s="19" t="str">
        <f>IFERROR(__xludf.DUMMYFUNCTION("""COMPUTED_VALUE"""),"DNF")</f>
        <v>DNF</v>
      </c>
      <c r="C25" s="20">
        <f>IFERROR(__xludf.DUMMYFUNCTION("""COMPUTED_VALUE"""),167.0)</f>
        <v>167</v>
      </c>
      <c r="D25" s="19" t="str">
        <f>IFERROR(__xludf.DUMMYFUNCTION("""COMPUTED_VALUE"""),"Гоцуляк Ігор Олександрович")</f>
        <v>Гоцуляк Ігор Олександрович</v>
      </c>
      <c r="E25" s="20" t="str">
        <f>IFERROR(__xludf.DUMMYFUNCTION("""COMPUTED_VALUE"""),"Чоловіча")</f>
        <v>Чоловіча</v>
      </c>
      <c r="F25" s="15" t="str">
        <f>IFERROR(__xludf.DUMMYFUNCTION("""COMPUTED_VALUE"""),"Київ")</f>
        <v>Київ</v>
      </c>
      <c r="G25" s="16">
        <f>IFERROR(__xludf.DUMMYFUNCTION("""COMPUTED_VALUE"""),12.0)</f>
        <v>12</v>
      </c>
      <c r="H25" s="16">
        <f>IFERROR(__xludf.DUMMYFUNCTION("""COMPUTED_VALUE"""),80.4)</f>
        <v>80.4</v>
      </c>
      <c r="I25" s="18">
        <f>IFERROR(__xludf.DUMMYFUNCTION("""COMPUTED_VALUE"""),0.026550925925925926)</f>
        <v>0.02655092593</v>
      </c>
      <c r="J25" s="18">
        <f>IFERROR(__xludf.DUMMYFUNCTION("""COMPUTED_VALUE"""),0.028435570987654323)</f>
        <v>0.02843557099</v>
      </c>
      <c r="K25" s="18">
        <f>IFERROR(__xludf.DUMMYFUNCTION("""COMPUTED_VALUE"""),0.03163194444444444)</f>
        <v>0.03163194444</v>
      </c>
      <c r="L25" s="18">
        <f>IFERROR(__xludf.DUMMYFUNCTION("""COMPUTED_VALUE"""),0.026851851851851852)</f>
        <v>0.02685185185</v>
      </c>
      <c r="M25" s="18">
        <f>IFERROR(__xludf.DUMMYFUNCTION("""COMPUTED_VALUE"""),0.02670138888888889)</f>
        <v>0.02670138889</v>
      </c>
      <c r="N25" s="18">
        <f>IFERROR(__xludf.DUMMYFUNCTION("""COMPUTED_VALUE"""),0.026689814814814816)</f>
        <v>0.02668981481</v>
      </c>
      <c r="O25" s="18">
        <f>IFERROR(__xludf.DUMMYFUNCTION("""COMPUTED_VALUE"""),0.026770833333333334)</f>
        <v>0.02677083333</v>
      </c>
      <c r="P25" s="18">
        <f>IFERROR(__xludf.DUMMYFUNCTION("""COMPUTED_VALUE"""),0.026550925925925926)</f>
        <v>0.02655092593</v>
      </c>
      <c r="Q25" s="18">
        <f>IFERROR(__xludf.DUMMYFUNCTION("""COMPUTED_VALUE"""),0.02738425925925926)</f>
        <v>0.02738425926</v>
      </c>
      <c r="R25" s="18">
        <f>IFERROR(__xludf.DUMMYFUNCTION("""COMPUTED_VALUE"""),0.027685185185185184)</f>
        <v>0.02768518519</v>
      </c>
      <c r="S25" s="18">
        <f>IFERROR(__xludf.DUMMYFUNCTION("""COMPUTED_VALUE"""),0.03005787037037037)</f>
        <v>0.03005787037</v>
      </c>
      <c r="T25" s="18">
        <f>IFERROR(__xludf.DUMMYFUNCTION("""COMPUTED_VALUE"""),0.029768518518518517)</f>
        <v>0.02976851852</v>
      </c>
      <c r="U25" s="18">
        <f>IFERROR(__xludf.DUMMYFUNCTION("""COMPUTED_VALUE"""),0.030694444444444444)</f>
        <v>0.03069444444</v>
      </c>
      <c r="V25" s="18">
        <f>IFERROR(__xludf.DUMMYFUNCTION("""COMPUTED_VALUE"""),0.030439814814814815)</f>
        <v>0.03043981481</v>
      </c>
      <c r="W25" s="18">
        <f>IFERROR(__xludf.DUMMYFUNCTION("""COMPUTED_VALUE"""),0.03163194444444444)</f>
        <v>0.03163194444</v>
      </c>
      <c r="X25" s="18" t="str">
        <f>IFERROR(__xludf.DUMMYFUNCTION("""COMPUTED_VALUE"""),"")</f>
        <v/>
      </c>
      <c r="Y25" s="18" t="str">
        <f>IFERROR(__xludf.DUMMYFUNCTION("""COMPUTED_VALUE"""),"")</f>
        <v/>
      </c>
      <c r="Z25" s="18" t="str">
        <f>IFERROR(__xludf.DUMMYFUNCTION("""COMPUTED_VALUE"""),"")</f>
        <v/>
      </c>
      <c r="AA25" s="18" t="str">
        <f>IFERROR(__xludf.DUMMYFUNCTION("""COMPUTED_VALUE"""),"")</f>
        <v/>
      </c>
      <c r="AB25" s="18" t="str">
        <f>IFERROR(__xludf.DUMMYFUNCTION("""COMPUTED_VALUE"""),"")</f>
        <v/>
      </c>
      <c r="AC25" s="18" t="str">
        <f>IFERROR(__xludf.DUMMYFUNCTION("""COMPUTED_VALUE"""),"")</f>
        <v/>
      </c>
      <c r="AD25" s="18" t="str">
        <f>IFERROR(__xludf.DUMMYFUNCTION("""COMPUTED_VALUE"""),"")</f>
        <v/>
      </c>
      <c r="AE25" s="18" t="str">
        <f>IFERROR(__xludf.DUMMYFUNCTION("""COMPUTED_VALUE"""),"")</f>
        <v/>
      </c>
      <c r="AF25" s="18" t="str">
        <f>IFERROR(__xludf.DUMMYFUNCTION("""COMPUTED_VALUE"""),"")</f>
        <v/>
      </c>
      <c r="AG25" s="18" t="str">
        <f>IFERROR(__xludf.DUMMYFUNCTION("""COMPUTED_VALUE"""),"")</f>
        <v/>
      </c>
      <c r="AH25" s="18" t="str">
        <f>IFERROR(__xludf.DUMMYFUNCTION("""COMPUTED_VALUE"""),"")</f>
        <v/>
      </c>
      <c r="AI25" s="18" t="str">
        <f>IFERROR(__xludf.DUMMYFUNCTION("""COMPUTED_VALUE"""),"")</f>
        <v/>
      </c>
      <c r="AJ25" s="18" t="str">
        <f>IFERROR(__xludf.DUMMYFUNCTION("""COMPUTED_VALUE"""),"")</f>
        <v/>
      </c>
      <c r="AK25" s="18" t="str">
        <f>IFERROR(__xludf.DUMMYFUNCTION("""COMPUTED_VALUE"""),"")</f>
        <v/>
      </c>
      <c r="AL25" s="18" t="str">
        <f>IFERROR(__xludf.DUMMYFUNCTION("""COMPUTED_VALUE"""),"")</f>
        <v/>
      </c>
      <c r="AM25" s="18" t="str">
        <f>IFERROR(__xludf.DUMMYFUNCTION("""COMPUTED_VALUE"""),"")</f>
        <v/>
      </c>
      <c r="AN25" s="18" t="str">
        <f>IFERROR(__xludf.DUMMYFUNCTION("""COMPUTED_VALUE"""),"")</f>
        <v/>
      </c>
      <c r="AO25" s="18" t="str">
        <f>IFERROR(__xludf.DUMMYFUNCTION("""COMPUTED_VALUE"""),"")</f>
        <v/>
      </c>
      <c r="AP25" s="18" t="str">
        <f>IFERROR(__xludf.DUMMYFUNCTION("""COMPUTED_VALUE"""),"")</f>
        <v/>
      </c>
      <c r="AQ25" s="18" t="str">
        <f>IFERROR(__xludf.DUMMYFUNCTION("""COMPUTED_VALUE"""),"")</f>
        <v/>
      </c>
      <c r="AR25" s="18" t="str">
        <f>IFERROR(__xludf.DUMMYFUNCTION("""COMPUTED_VALUE"""),"")</f>
        <v/>
      </c>
      <c r="AS25" s="18" t="str">
        <f>IFERROR(__xludf.DUMMYFUNCTION("""COMPUTED_VALUE"""),"")</f>
        <v/>
      </c>
      <c r="AT25" s="18" t="str">
        <f>IFERROR(__xludf.DUMMYFUNCTION("""COMPUTED_VALUE"""),"")</f>
        <v/>
      </c>
      <c r="AU25" s="18" t="str">
        <f>IFERROR(__xludf.DUMMYFUNCTION("""COMPUTED_VALUE"""),"")</f>
        <v/>
      </c>
      <c r="AV25" s="18" t="str">
        <f>IFERROR(__xludf.DUMMYFUNCTION("""COMPUTED_VALUE"""),"")</f>
        <v/>
      </c>
      <c r="AW25" s="18" t="str">
        <f>IFERROR(__xludf.DUMMYFUNCTION("""COMPUTED_VALUE"""),"")</f>
        <v/>
      </c>
      <c r="AX25" s="18" t="str">
        <f>IFERROR(__xludf.DUMMYFUNCTION("""COMPUTED_VALUE"""),"")</f>
        <v/>
      </c>
      <c r="AY25" s="18" t="str">
        <f>IFERROR(__xludf.DUMMYFUNCTION("""COMPUTED_VALUE"""),"")</f>
        <v/>
      </c>
      <c r="AZ25" s="18" t="str">
        <f>IFERROR(__xludf.DUMMYFUNCTION("""COMPUTED_VALUE"""),"")</f>
        <v/>
      </c>
      <c r="BA25" s="18" t="str">
        <f>IFERROR(__xludf.DUMMYFUNCTION("""COMPUTED_VALUE"""),"")</f>
        <v/>
      </c>
    </row>
    <row r="26">
      <c r="A26" s="11" t="str">
        <f t="shared" si="1"/>
        <v>DNF</v>
      </c>
      <c r="B26" s="19" t="str">
        <f>IFERROR(__xludf.DUMMYFUNCTION("""COMPUTED_VALUE"""),"DNF")</f>
        <v>DNF</v>
      </c>
      <c r="C26" s="20">
        <f>IFERROR(__xludf.DUMMYFUNCTION("""COMPUTED_VALUE"""),199.0)</f>
        <v>199</v>
      </c>
      <c r="D26" s="19" t="str">
        <f>IFERROR(__xludf.DUMMYFUNCTION("""COMPUTED_VALUE"""),"Бялобржеський Андрій")</f>
        <v>Бялобржеський Андрій</v>
      </c>
      <c r="E26" s="20" t="str">
        <f>IFERROR(__xludf.DUMMYFUNCTION("""COMPUTED_VALUE"""),"Чоловіча")</f>
        <v>Чоловіча</v>
      </c>
      <c r="F26" s="15"/>
      <c r="G26" s="16">
        <f>IFERROR(__xludf.DUMMYFUNCTION("""COMPUTED_VALUE"""),12.0)</f>
        <v>12</v>
      </c>
      <c r="H26" s="16">
        <f>IFERROR(__xludf.DUMMYFUNCTION("""COMPUTED_VALUE"""),80.4)</f>
        <v>80.4</v>
      </c>
      <c r="I26" s="18">
        <f>IFERROR(__xludf.DUMMYFUNCTION("""COMPUTED_VALUE"""),0.031145833333333334)</f>
        <v>0.03114583333</v>
      </c>
      <c r="J26" s="18">
        <f>IFERROR(__xludf.DUMMYFUNCTION("""COMPUTED_VALUE"""),0.035294174382716044)</f>
        <v>0.03529417438</v>
      </c>
      <c r="K26" s="18">
        <f>IFERROR(__xludf.DUMMYFUNCTION("""COMPUTED_VALUE"""),0.04111111111111111)</f>
        <v>0.04111111111</v>
      </c>
      <c r="L26" s="18">
        <f>IFERROR(__xludf.DUMMYFUNCTION("""COMPUTED_VALUE"""),0.031145833333333334)</f>
        <v>0.03114583333</v>
      </c>
      <c r="M26" s="18">
        <f>IFERROR(__xludf.DUMMYFUNCTION("""COMPUTED_VALUE"""),0.0346412037037037)</f>
        <v>0.0346412037</v>
      </c>
      <c r="N26" s="18">
        <f>IFERROR(__xludf.DUMMYFUNCTION("""COMPUTED_VALUE"""),0.03487268518518519)</f>
        <v>0.03487268519</v>
      </c>
      <c r="O26" s="18">
        <f>IFERROR(__xludf.DUMMYFUNCTION("""COMPUTED_VALUE"""),0.03450231481481481)</f>
        <v>0.03450231481</v>
      </c>
      <c r="P26" s="18">
        <f>IFERROR(__xludf.DUMMYFUNCTION("""COMPUTED_VALUE"""),0.03422453703703704)</f>
        <v>0.03422453704</v>
      </c>
      <c r="Q26" s="18">
        <f>IFERROR(__xludf.DUMMYFUNCTION("""COMPUTED_VALUE"""),0.03568287037037037)</f>
        <v>0.03568287037</v>
      </c>
      <c r="R26" s="18">
        <f>IFERROR(__xludf.DUMMYFUNCTION("""COMPUTED_VALUE"""),0.03511574074074074)</f>
        <v>0.03511574074</v>
      </c>
      <c r="S26" s="18">
        <f>IFERROR(__xludf.DUMMYFUNCTION("""COMPUTED_VALUE"""),0.03662037037037037)</f>
        <v>0.03662037037</v>
      </c>
      <c r="T26" s="18">
        <f>IFERROR(__xludf.DUMMYFUNCTION("""COMPUTED_VALUE"""),0.0349537037037037)</f>
        <v>0.0349537037</v>
      </c>
      <c r="U26" s="18">
        <f>IFERROR(__xludf.DUMMYFUNCTION("""COMPUTED_VALUE"""),0.03414351851851852)</f>
        <v>0.03414351852</v>
      </c>
      <c r="V26" s="18">
        <f>IFERROR(__xludf.DUMMYFUNCTION("""COMPUTED_VALUE"""),0.036516203703703703)</f>
        <v>0.0365162037</v>
      </c>
      <c r="W26" s="18">
        <f>IFERROR(__xludf.DUMMYFUNCTION("""COMPUTED_VALUE"""),0.04111111111111111)</f>
        <v>0.04111111111</v>
      </c>
      <c r="X26" s="18" t="str">
        <f>IFERROR(__xludf.DUMMYFUNCTION("""COMPUTED_VALUE"""),"")</f>
        <v/>
      </c>
      <c r="Y26" s="18" t="str">
        <f>IFERROR(__xludf.DUMMYFUNCTION("""COMPUTED_VALUE"""),"")</f>
        <v/>
      </c>
      <c r="Z26" s="18" t="str">
        <f>IFERROR(__xludf.DUMMYFUNCTION("""COMPUTED_VALUE"""),"")</f>
        <v/>
      </c>
      <c r="AA26" s="18" t="str">
        <f>IFERROR(__xludf.DUMMYFUNCTION("""COMPUTED_VALUE"""),"")</f>
        <v/>
      </c>
      <c r="AB26" s="18" t="str">
        <f>IFERROR(__xludf.DUMMYFUNCTION("""COMPUTED_VALUE"""),"")</f>
        <v/>
      </c>
      <c r="AC26" s="18" t="str">
        <f>IFERROR(__xludf.DUMMYFUNCTION("""COMPUTED_VALUE"""),"")</f>
        <v/>
      </c>
      <c r="AD26" s="18" t="str">
        <f>IFERROR(__xludf.DUMMYFUNCTION("""COMPUTED_VALUE"""),"")</f>
        <v/>
      </c>
      <c r="AE26" s="18" t="str">
        <f>IFERROR(__xludf.DUMMYFUNCTION("""COMPUTED_VALUE"""),"")</f>
        <v/>
      </c>
      <c r="AF26" s="18" t="str">
        <f>IFERROR(__xludf.DUMMYFUNCTION("""COMPUTED_VALUE"""),"")</f>
        <v/>
      </c>
      <c r="AG26" s="18" t="str">
        <f>IFERROR(__xludf.DUMMYFUNCTION("""COMPUTED_VALUE"""),"")</f>
        <v/>
      </c>
      <c r="AH26" s="18" t="str">
        <f>IFERROR(__xludf.DUMMYFUNCTION("""COMPUTED_VALUE"""),"")</f>
        <v/>
      </c>
      <c r="AI26" s="18" t="str">
        <f>IFERROR(__xludf.DUMMYFUNCTION("""COMPUTED_VALUE"""),"")</f>
        <v/>
      </c>
      <c r="AJ26" s="18" t="str">
        <f>IFERROR(__xludf.DUMMYFUNCTION("""COMPUTED_VALUE"""),"")</f>
        <v/>
      </c>
      <c r="AK26" s="18" t="str">
        <f>IFERROR(__xludf.DUMMYFUNCTION("""COMPUTED_VALUE"""),"")</f>
        <v/>
      </c>
      <c r="AL26" s="18" t="str">
        <f>IFERROR(__xludf.DUMMYFUNCTION("""COMPUTED_VALUE"""),"")</f>
        <v/>
      </c>
      <c r="AM26" s="18" t="str">
        <f>IFERROR(__xludf.DUMMYFUNCTION("""COMPUTED_VALUE"""),"")</f>
        <v/>
      </c>
      <c r="AN26" s="18" t="str">
        <f>IFERROR(__xludf.DUMMYFUNCTION("""COMPUTED_VALUE"""),"")</f>
        <v/>
      </c>
      <c r="AO26" s="18" t="str">
        <f>IFERROR(__xludf.DUMMYFUNCTION("""COMPUTED_VALUE"""),"")</f>
        <v/>
      </c>
      <c r="AP26" s="18" t="str">
        <f>IFERROR(__xludf.DUMMYFUNCTION("""COMPUTED_VALUE"""),"")</f>
        <v/>
      </c>
      <c r="AQ26" s="18" t="str">
        <f>IFERROR(__xludf.DUMMYFUNCTION("""COMPUTED_VALUE"""),"")</f>
        <v/>
      </c>
      <c r="AR26" s="18" t="str">
        <f>IFERROR(__xludf.DUMMYFUNCTION("""COMPUTED_VALUE"""),"")</f>
        <v/>
      </c>
      <c r="AS26" s="18" t="str">
        <f>IFERROR(__xludf.DUMMYFUNCTION("""COMPUTED_VALUE"""),"")</f>
        <v/>
      </c>
      <c r="AT26" s="18" t="str">
        <f>IFERROR(__xludf.DUMMYFUNCTION("""COMPUTED_VALUE"""),"")</f>
        <v/>
      </c>
      <c r="AU26" s="18" t="str">
        <f>IFERROR(__xludf.DUMMYFUNCTION("""COMPUTED_VALUE"""),"")</f>
        <v/>
      </c>
      <c r="AV26" s="18" t="str">
        <f>IFERROR(__xludf.DUMMYFUNCTION("""COMPUTED_VALUE"""),"")</f>
        <v/>
      </c>
      <c r="AW26" s="18" t="str">
        <f>IFERROR(__xludf.DUMMYFUNCTION("""COMPUTED_VALUE"""),"")</f>
        <v/>
      </c>
      <c r="AX26" s="18" t="str">
        <f>IFERROR(__xludf.DUMMYFUNCTION("""COMPUTED_VALUE"""),"")</f>
        <v/>
      </c>
      <c r="AY26" s="18" t="str">
        <f>IFERROR(__xludf.DUMMYFUNCTION("""COMPUTED_VALUE"""),"")</f>
        <v/>
      </c>
      <c r="AZ26" s="18" t="str">
        <f>IFERROR(__xludf.DUMMYFUNCTION("""COMPUTED_VALUE"""),"")</f>
        <v/>
      </c>
      <c r="BA26" s="18" t="str">
        <f>IFERROR(__xludf.DUMMYFUNCTION("""COMPUTED_VALUE"""),"")</f>
        <v/>
      </c>
    </row>
    <row r="27">
      <c r="A27" s="11" t="str">
        <f t="shared" si="1"/>
        <v>DNF</v>
      </c>
      <c r="B27" s="19" t="str">
        <f>IFERROR(__xludf.DUMMYFUNCTION("""COMPUTED_VALUE"""),"DNF")</f>
        <v>DNF</v>
      </c>
      <c r="C27" s="20">
        <f>IFERROR(__xludf.DUMMYFUNCTION("""COMPUTED_VALUE"""),124.0)</f>
        <v>124</v>
      </c>
      <c r="D27" s="19" t="str">
        <f>IFERROR(__xludf.DUMMYFUNCTION("""COMPUTED_VALUE"""),"Батуро Павло Олегович")</f>
        <v>Батуро Павло Олегович</v>
      </c>
      <c r="E27" s="20" t="str">
        <f>IFERROR(__xludf.DUMMYFUNCTION("""COMPUTED_VALUE"""),"Чоловіча")</f>
        <v>Чоловіча</v>
      </c>
      <c r="F27" s="22" t="str">
        <f>IFERROR(__xludf.DUMMYFUNCTION("""COMPUTED_VALUE"""),"Вінниця")</f>
        <v>Вінниця</v>
      </c>
      <c r="G27" s="20">
        <f>IFERROR(__xludf.DUMMYFUNCTION("""COMPUTED_VALUE"""),11.0)</f>
        <v>11</v>
      </c>
      <c r="H27" s="16">
        <f>IFERROR(__xludf.DUMMYFUNCTION("""COMPUTED_VALUE"""),73.7)</f>
        <v>73.7</v>
      </c>
      <c r="I27" s="18">
        <f>IFERROR(__xludf.DUMMYFUNCTION("""COMPUTED_VALUE"""),0.03054398148148148)</f>
        <v>0.03054398148</v>
      </c>
      <c r="J27" s="18">
        <f>IFERROR(__xludf.DUMMYFUNCTION("""COMPUTED_VALUE"""),0.03337121212121213)</f>
        <v>0.03337121212</v>
      </c>
      <c r="K27" s="18">
        <f>IFERROR(__xludf.DUMMYFUNCTION("""COMPUTED_VALUE"""),0.04026620370370371)</f>
        <v>0.0402662037</v>
      </c>
      <c r="L27" s="18">
        <f>IFERROR(__xludf.DUMMYFUNCTION("""COMPUTED_VALUE"""),0.030706018518518518)</f>
        <v>0.03070601852</v>
      </c>
      <c r="M27" s="18">
        <f>IFERROR(__xludf.DUMMYFUNCTION("""COMPUTED_VALUE"""),0.03054398148148148)</f>
        <v>0.03054398148</v>
      </c>
      <c r="N27" s="18">
        <f>IFERROR(__xludf.DUMMYFUNCTION("""COMPUTED_VALUE"""),0.03288194444444444)</f>
        <v>0.03288194444</v>
      </c>
      <c r="O27" s="18">
        <f>IFERROR(__xludf.DUMMYFUNCTION("""COMPUTED_VALUE"""),0.032581018518518516)</f>
        <v>0.03258101852</v>
      </c>
      <c r="P27" s="18">
        <f>IFERROR(__xludf.DUMMYFUNCTION("""COMPUTED_VALUE"""),0.03236111111111111)</f>
        <v>0.03236111111</v>
      </c>
      <c r="Q27" s="18">
        <f>IFERROR(__xludf.DUMMYFUNCTION("""COMPUTED_VALUE"""),0.03200231481481482)</f>
        <v>0.03200231481</v>
      </c>
      <c r="R27" s="18">
        <f>IFERROR(__xludf.DUMMYFUNCTION("""COMPUTED_VALUE"""),0.033125)</f>
        <v>0.033125</v>
      </c>
      <c r="S27" s="18">
        <f>IFERROR(__xludf.DUMMYFUNCTION("""COMPUTED_VALUE"""),0.03415509259259259)</f>
        <v>0.03415509259</v>
      </c>
      <c r="T27" s="18">
        <f>IFERROR(__xludf.DUMMYFUNCTION("""COMPUTED_VALUE"""),0.034074074074074076)</f>
        <v>0.03407407407</v>
      </c>
      <c r="U27" s="18">
        <f>IFERROR(__xludf.DUMMYFUNCTION("""COMPUTED_VALUE"""),0.034386574074074076)</f>
        <v>0.03438657407</v>
      </c>
      <c r="V27" s="18">
        <f>IFERROR(__xludf.DUMMYFUNCTION("""COMPUTED_VALUE"""),0.04026620370370371)</f>
        <v>0.0402662037</v>
      </c>
      <c r="W27" s="18" t="str">
        <f>IFERROR(__xludf.DUMMYFUNCTION("""COMPUTED_VALUE"""),"")</f>
        <v/>
      </c>
      <c r="X27" s="18" t="str">
        <f>IFERROR(__xludf.DUMMYFUNCTION("""COMPUTED_VALUE"""),"")</f>
        <v/>
      </c>
      <c r="Y27" s="18" t="str">
        <f>IFERROR(__xludf.DUMMYFUNCTION("""COMPUTED_VALUE"""),"")</f>
        <v/>
      </c>
      <c r="Z27" s="18" t="str">
        <f>IFERROR(__xludf.DUMMYFUNCTION("""COMPUTED_VALUE"""),"")</f>
        <v/>
      </c>
      <c r="AA27" s="18" t="str">
        <f>IFERROR(__xludf.DUMMYFUNCTION("""COMPUTED_VALUE"""),"")</f>
        <v/>
      </c>
      <c r="AB27" s="18" t="str">
        <f>IFERROR(__xludf.DUMMYFUNCTION("""COMPUTED_VALUE"""),"")</f>
        <v/>
      </c>
      <c r="AC27" s="18" t="str">
        <f>IFERROR(__xludf.DUMMYFUNCTION("""COMPUTED_VALUE"""),"")</f>
        <v/>
      </c>
      <c r="AD27" s="18" t="str">
        <f>IFERROR(__xludf.DUMMYFUNCTION("""COMPUTED_VALUE"""),"")</f>
        <v/>
      </c>
      <c r="AE27" s="18" t="str">
        <f>IFERROR(__xludf.DUMMYFUNCTION("""COMPUTED_VALUE"""),"")</f>
        <v/>
      </c>
      <c r="AF27" s="18" t="str">
        <f>IFERROR(__xludf.DUMMYFUNCTION("""COMPUTED_VALUE"""),"")</f>
        <v/>
      </c>
      <c r="AG27" s="18" t="str">
        <f>IFERROR(__xludf.DUMMYFUNCTION("""COMPUTED_VALUE"""),"")</f>
        <v/>
      </c>
      <c r="AH27" s="18" t="str">
        <f>IFERROR(__xludf.DUMMYFUNCTION("""COMPUTED_VALUE"""),"")</f>
        <v/>
      </c>
      <c r="AI27" s="18" t="str">
        <f>IFERROR(__xludf.DUMMYFUNCTION("""COMPUTED_VALUE"""),"")</f>
        <v/>
      </c>
      <c r="AJ27" s="18" t="str">
        <f>IFERROR(__xludf.DUMMYFUNCTION("""COMPUTED_VALUE"""),"")</f>
        <v/>
      </c>
      <c r="AK27" s="18" t="str">
        <f>IFERROR(__xludf.DUMMYFUNCTION("""COMPUTED_VALUE"""),"")</f>
        <v/>
      </c>
      <c r="AL27" s="18" t="str">
        <f>IFERROR(__xludf.DUMMYFUNCTION("""COMPUTED_VALUE"""),"")</f>
        <v/>
      </c>
      <c r="AM27" s="18" t="str">
        <f>IFERROR(__xludf.DUMMYFUNCTION("""COMPUTED_VALUE"""),"")</f>
        <v/>
      </c>
      <c r="AN27" s="18" t="str">
        <f>IFERROR(__xludf.DUMMYFUNCTION("""COMPUTED_VALUE"""),"")</f>
        <v/>
      </c>
      <c r="AO27" s="18" t="str">
        <f>IFERROR(__xludf.DUMMYFUNCTION("""COMPUTED_VALUE"""),"")</f>
        <v/>
      </c>
      <c r="AP27" s="18" t="str">
        <f>IFERROR(__xludf.DUMMYFUNCTION("""COMPUTED_VALUE"""),"")</f>
        <v/>
      </c>
      <c r="AQ27" s="18" t="str">
        <f>IFERROR(__xludf.DUMMYFUNCTION("""COMPUTED_VALUE"""),"")</f>
        <v/>
      </c>
      <c r="AR27" s="18" t="str">
        <f>IFERROR(__xludf.DUMMYFUNCTION("""COMPUTED_VALUE"""),"")</f>
        <v/>
      </c>
      <c r="AS27" s="18" t="str">
        <f>IFERROR(__xludf.DUMMYFUNCTION("""COMPUTED_VALUE"""),"")</f>
        <v/>
      </c>
      <c r="AT27" s="18" t="str">
        <f>IFERROR(__xludf.DUMMYFUNCTION("""COMPUTED_VALUE"""),"")</f>
        <v/>
      </c>
      <c r="AU27" s="18" t="str">
        <f>IFERROR(__xludf.DUMMYFUNCTION("""COMPUTED_VALUE"""),"")</f>
        <v/>
      </c>
      <c r="AV27" s="18" t="str">
        <f>IFERROR(__xludf.DUMMYFUNCTION("""COMPUTED_VALUE"""),"")</f>
        <v/>
      </c>
      <c r="AW27" s="18" t="str">
        <f>IFERROR(__xludf.DUMMYFUNCTION("""COMPUTED_VALUE"""),"")</f>
        <v/>
      </c>
      <c r="AX27" s="18" t="str">
        <f>IFERROR(__xludf.DUMMYFUNCTION("""COMPUTED_VALUE"""),"")</f>
        <v/>
      </c>
      <c r="AY27" s="18" t="str">
        <f>IFERROR(__xludf.DUMMYFUNCTION("""COMPUTED_VALUE"""),"")</f>
        <v/>
      </c>
      <c r="AZ27" s="18" t="str">
        <f>IFERROR(__xludf.DUMMYFUNCTION("""COMPUTED_VALUE"""),"")</f>
        <v/>
      </c>
      <c r="BA27" s="18" t="str">
        <f>IFERROR(__xludf.DUMMYFUNCTION("""COMPUTED_VALUE"""),"")</f>
        <v/>
      </c>
    </row>
    <row r="28">
      <c r="A28" s="11" t="str">
        <f t="shared" si="1"/>
        <v>DNF</v>
      </c>
      <c r="B28" s="19" t="str">
        <f>IFERROR(__xludf.DUMMYFUNCTION("""COMPUTED_VALUE"""),"DNF")</f>
        <v>DNF</v>
      </c>
      <c r="C28" s="20">
        <f>IFERROR(__xludf.DUMMYFUNCTION("""COMPUTED_VALUE"""),170.0)</f>
        <v>170</v>
      </c>
      <c r="D28" s="19" t="str">
        <f>IFERROR(__xludf.DUMMYFUNCTION("""COMPUTED_VALUE"""),"Matt Parker")</f>
        <v>Matt Parker</v>
      </c>
      <c r="E28" s="20" t="str">
        <f>IFERROR(__xludf.DUMMYFUNCTION("""COMPUTED_VALUE"""),"Чоловіча")</f>
        <v>Чоловіча</v>
      </c>
      <c r="F28" s="15" t="str">
        <f>IFERROR(__xludf.DUMMYFUNCTION("""COMPUTED_VALUE"""),"London, UK")</f>
        <v>London, UK</v>
      </c>
      <c r="G28" s="16">
        <f>IFERROR(__xludf.DUMMYFUNCTION("""COMPUTED_VALUE"""),11.0)</f>
        <v>11</v>
      </c>
      <c r="H28" s="16">
        <f>IFERROR(__xludf.DUMMYFUNCTION("""COMPUTED_VALUE"""),73.7)</f>
        <v>73.7</v>
      </c>
      <c r="I28" s="18">
        <f>IFERROR(__xludf.DUMMYFUNCTION("""COMPUTED_VALUE"""),0.03849537037037037)</f>
        <v>0.03849537037</v>
      </c>
      <c r="J28" s="18">
        <f>IFERROR(__xludf.DUMMYFUNCTION("""COMPUTED_VALUE"""),0.039107744107744105)</f>
        <v>0.03910774411</v>
      </c>
      <c r="K28" s="18">
        <f>IFERROR(__xludf.DUMMYFUNCTION("""COMPUTED_VALUE"""),0.04096064814814815)</f>
        <v>0.04096064815</v>
      </c>
      <c r="L28" s="18">
        <f>IFERROR(__xludf.DUMMYFUNCTION("""COMPUTED_VALUE"""),0.03849537037037037)</f>
        <v>0.03849537037</v>
      </c>
      <c r="M28" s="18">
        <f>IFERROR(__xludf.DUMMYFUNCTION("""COMPUTED_VALUE"""),0.03929398148148148)</f>
        <v>0.03929398148</v>
      </c>
      <c r="N28" s="18">
        <f>IFERROR(__xludf.DUMMYFUNCTION("""COMPUTED_VALUE"""),0.03902777777777778)</f>
        <v>0.03902777778</v>
      </c>
      <c r="O28" s="18">
        <f>IFERROR(__xludf.DUMMYFUNCTION("""COMPUTED_VALUE"""),0.038877314814814816)</f>
        <v>0.03887731481</v>
      </c>
      <c r="P28" s="18">
        <f>IFERROR(__xludf.DUMMYFUNCTION("""COMPUTED_VALUE"""),0.03878472222222222)</f>
        <v>0.03878472222</v>
      </c>
      <c r="Q28" s="18">
        <f>IFERROR(__xludf.DUMMYFUNCTION("""COMPUTED_VALUE"""),0.03869212962962963)</f>
        <v>0.03869212963</v>
      </c>
      <c r="R28" s="18">
        <f>IFERROR(__xludf.DUMMYFUNCTION("""COMPUTED_VALUE"""),0.03877314814814815)</f>
        <v>0.03877314815</v>
      </c>
      <c r="S28" s="18">
        <f>IFERROR(__xludf.DUMMYFUNCTION("""COMPUTED_VALUE"""),0.03890046296296296)</f>
        <v>0.03890046296</v>
      </c>
      <c r="T28" s="18">
        <f>IFERROR(__xludf.DUMMYFUNCTION("""COMPUTED_VALUE"""),0.038969907407407404)</f>
        <v>0.03896990741</v>
      </c>
      <c r="U28" s="18">
        <f>IFERROR(__xludf.DUMMYFUNCTION("""COMPUTED_VALUE"""),0.03940972222222222)</f>
        <v>0.03940972222</v>
      </c>
      <c r="V28" s="18">
        <f>IFERROR(__xludf.DUMMYFUNCTION("""COMPUTED_VALUE"""),0.04096064814814815)</f>
        <v>0.04096064815</v>
      </c>
      <c r="W28" s="18" t="str">
        <f>IFERROR(__xludf.DUMMYFUNCTION("""COMPUTED_VALUE"""),"")</f>
        <v/>
      </c>
      <c r="X28" s="18" t="str">
        <f>IFERROR(__xludf.DUMMYFUNCTION("""COMPUTED_VALUE"""),"")</f>
        <v/>
      </c>
      <c r="Y28" s="18" t="str">
        <f>IFERROR(__xludf.DUMMYFUNCTION("""COMPUTED_VALUE"""),"")</f>
        <v/>
      </c>
      <c r="Z28" s="18" t="str">
        <f>IFERROR(__xludf.DUMMYFUNCTION("""COMPUTED_VALUE"""),"")</f>
        <v/>
      </c>
      <c r="AA28" s="18" t="str">
        <f>IFERROR(__xludf.DUMMYFUNCTION("""COMPUTED_VALUE"""),"")</f>
        <v/>
      </c>
      <c r="AB28" s="18" t="str">
        <f>IFERROR(__xludf.DUMMYFUNCTION("""COMPUTED_VALUE"""),"")</f>
        <v/>
      </c>
      <c r="AC28" s="18" t="str">
        <f>IFERROR(__xludf.DUMMYFUNCTION("""COMPUTED_VALUE"""),"")</f>
        <v/>
      </c>
      <c r="AD28" s="18" t="str">
        <f>IFERROR(__xludf.DUMMYFUNCTION("""COMPUTED_VALUE"""),"")</f>
        <v/>
      </c>
      <c r="AE28" s="18" t="str">
        <f>IFERROR(__xludf.DUMMYFUNCTION("""COMPUTED_VALUE"""),"")</f>
        <v/>
      </c>
      <c r="AF28" s="18" t="str">
        <f>IFERROR(__xludf.DUMMYFUNCTION("""COMPUTED_VALUE"""),"")</f>
        <v/>
      </c>
      <c r="AG28" s="18" t="str">
        <f>IFERROR(__xludf.DUMMYFUNCTION("""COMPUTED_VALUE"""),"")</f>
        <v/>
      </c>
      <c r="AH28" s="18" t="str">
        <f>IFERROR(__xludf.DUMMYFUNCTION("""COMPUTED_VALUE"""),"")</f>
        <v/>
      </c>
      <c r="AI28" s="18" t="str">
        <f>IFERROR(__xludf.DUMMYFUNCTION("""COMPUTED_VALUE"""),"")</f>
        <v/>
      </c>
      <c r="AJ28" s="18" t="str">
        <f>IFERROR(__xludf.DUMMYFUNCTION("""COMPUTED_VALUE"""),"")</f>
        <v/>
      </c>
      <c r="AK28" s="18" t="str">
        <f>IFERROR(__xludf.DUMMYFUNCTION("""COMPUTED_VALUE"""),"")</f>
        <v/>
      </c>
      <c r="AL28" s="18" t="str">
        <f>IFERROR(__xludf.DUMMYFUNCTION("""COMPUTED_VALUE"""),"")</f>
        <v/>
      </c>
      <c r="AM28" s="18" t="str">
        <f>IFERROR(__xludf.DUMMYFUNCTION("""COMPUTED_VALUE"""),"")</f>
        <v/>
      </c>
      <c r="AN28" s="18" t="str">
        <f>IFERROR(__xludf.DUMMYFUNCTION("""COMPUTED_VALUE"""),"")</f>
        <v/>
      </c>
      <c r="AO28" s="18" t="str">
        <f>IFERROR(__xludf.DUMMYFUNCTION("""COMPUTED_VALUE"""),"")</f>
        <v/>
      </c>
      <c r="AP28" s="18" t="str">
        <f>IFERROR(__xludf.DUMMYFUNCTION("""COMPUTED_VALUE"""),"")</f>
        <v/>
      </c>
      <c r="AQ28" s="18" t="str">
        <f>IFERROR(__xludf.DUMMYFUNCTION("""COMPUTED_VALUE"""),"")</f>
        <v/>
      </c>
      <c r="AR28" s="18" t="str">
        <f>IFERROR(__xludf.DUMMYFUNCTION("""COMPUTED_VALUE"""),"")</f>
        <v/>
      </c>
      <c r="AS28" s="18" t="str">
        <f>IFERROR(__xludf.DUMMYFUNCTION("""COMPUTED_VALUE"""),"")</f>
        <v/>
      </c>
      <c r="AT28" s="18" t="str">
        <f>IFERROR(__xludf.DUMMYFUNCTION("""COMPUTED_VALUE"""),"")</f>
        <v/>
      </c>
      <c r="AU28" s="18" t="str">
        <f>IFERROR(__xludf.DUMMYFUNCTION("""COMPUTED_VALUE"""),"")</f>
        <v/>
      </c>
      <c r="AV28" s="18" t="str">
        <f>IFERROR(__xludf.DUMMYFUNCTION("""COMPUTED_VALUE"""),"")</f>
        <v/>
      </c>
      <c r="AW28" s="18" t="str">
        <f>IFERROR(__xludf.DUMMYFUNCTION("""COMPUTED_VALUE"""),"")</f>
        <v/>
      </c>
      <c r="AX28" s="18" t="str">
        <f>IFERROR(__xludf.DUMMYFUNCTION("""COMPUTED_VALUE"""),"")</f>
        <v/>
      </c>
      <c r="AY28" s="18" t="str">
        <f>IFERROR(__xludf.DUMMYFUNCTION("""COMPUTED_VALUE"""),"")</f>
        <v/>
      </c>
      <c r="AZ28" s="18" t="str">
        <f>IFERROR(__xludf.DUMMYFUNCTION("""COMPUTED_VALUE"""),"")</f>
        <v/>
      </c>
      <c r="BA28" s="18" t="str">
        <f>IFERROR(__xludf.DUMMYFUNCTION("""COMPUTED_VALUE"""),"")</f>
        <v/>
      </c>
    </row>
    <row r="29">
      <c r="A29" s="11" t="str">
        <f t="shared" si="1"/>
        <v>DNF</v>
      </c>
      <c r="B29" s="15" t="str">
        <f>IFERROR(__xludf.DUMMYFUNCTION("""COMPUTED_VALUE"""),"DNF")</f>
        <v>DNF</v>
      </c>
      <c r="C29" s="20">
        <f>IFERROR(__xludf.DUMMYFUNCTION("""COMPUTED_VALUE"""),182.0)</f>
        <v>182</v>
      </c>
      <c r="D29" s="15" t="str">
        <f>IFERROR(__xludf.DUMMYFUNCTION("""COMPUTED_VALUE"""),"Логвин Валерій Олександрович")</f>
        <v>Логвин Валерій Олександрович</v>
      </c>
      <c r="E29" s="20" t="str">
        <f>IFERROR(__xludf.DUMMYFUNCTION("""COMPUTED_VALUE"""),"Чоловіча")</f>
        <v>Чоловіча</v>
      </c>
      <c r="F29" s="15"/>
      <c r="G29" s="16">
        <f>IFERROR(__xludf.DUMMYFUNCTION("""COMPUTED_VALUE"""),11.0)</f>
        <v>11</v>
      </c>
      <c r="H29" s="16">
        <f>IFERROR(__xludf.DUMMYFUNCTION("""COMPUTED_VALUE"""),73.7)</f>
        <v>73.7</v>
      </c>
      <c r="I29" s="18">
        <f>IFERROR(__xludf.DUMMYFUNCTION("""COMPUTED_VALUE"""),0.028680555555555556)</f>
        <v>0.02868055556</v>
      </c>
      <c r="J29" s="18">
        <f>IFERROR(__xludf.DUMMYFUNCTION("""COMPUTED_VALUE"""),0.03208017676767677)</f>
        <v>0.03208017677</v>
      </c>
      <c r="K29" s="18">
        <f>IFERROR(__xludf.DUMMYFUNCTION("""COMPUTED_VALUE"""),0.036458333333333336)</f>
        <v>0.03645833333</v>
      </c>
      <c r="L29" s="18">
        <f>IFERROR(__xludf.DUMMYFUNCTION("""COMPUTED_VALUE"""),0.030578703703703705)</f>
        <v>0.0305787037</v>
      </c>
      <c r="M29" s="18">
        <f>IFERROR(__xludf.DUMMYFUNCTION("""COMPUTED_VALUE"""),0.029791666666666668)</f>
        <v>0.02979166667</v>
      </c>
      <c r="N29" s="18">
        <f>IFERROR(__xludf.DUMMYFUNCTION("""COMPUTED_VALUE"""),0.031689814814814816)</f>
        <v>0.03168981481</v>
      </c>
      <c r="O29" s="18">
        <f>IFERROR(__xludf.DUMMYFUNCTION("""COMPUTED_VALUE"""),0.03365740740740741)</f>
        <v>0.03365740741</v>
      </c>
      <c r="P29" s="18">
        <f>IFERROR(__xludf.DUMMYFUNCTION("""COMPUTED_VALUE"""),0.028877314814814814)</f>
        <v>0.02887731481</v>
      </c>
      <c r="Q29" s="18">
        <f>IFERROR(__xludf.DUMMYFUNCTION("""COMPUTED_VALUE"""),0.028680555555555556)</f>
        <v>0.02868055556</v>
      </c>
      <c r="R29" s="18">
        <f>IFERROR(__xludf.DUMMYFUNCTION("""COMPUTED_VALUE"""),0.028993055555555557)</f>
        <v>0.02899305556</v>
      </c>
      <c r="S29" s="18">
        <f>IFERROR(__xludf.DUMMYFUNCTION("""COMPUTED_VALUE"""),0.036319444444444446)</f>
        <v>0.03631944444</v>
      </c>
      <c r="T29" s="18">
        <f>IFERROR(__xludf.DUMMYFUNCTION("""COMPUTED_VALUE"""),0.0341087962962963)</f>
        <v>0.0341087963</v>
      </c>
      <c r="U29" s="18">
        <f>IFERROR(__xludf.DUMMYFUNCTION("""COMPUTED_VALUE"""),0.033726851851851855)</f>
        <v>0.03372685185</v>
      </c>
      <c r="V29" s="18">
        <f>IFERROR(__xludf.DUMMYFUNCTION("""COMPUTED_VALUE"""),0.036458333333333336)</f>
        <v>0.03645833333</v>
      </c>
      <c r="W29" s="18" t="str">
        <f>IFERROR(__xludf.DUMMYFUNCTION("""COMPUTED_VALUE"""),"")</f>
        <v/>
      </c>
      <c r="X29" s="18" t="str">
        <f>IFERROR(__xludf.DUMMYFUNCTION("""COMPUTED_VALUE"""),"")</f>
        <v/>
      </c>
      <c r="Y29" s="18" t="str">
        <f>IFERROR(__xludf.DUMMYFUNCTION("""COMPUTED_VALUE"""),"")</f>
        <v/>
      </c>
      <c r="Z29" s="18" t="str">
        <f>IFERROR(__xludf.DUMMYFUNCTION("""COMPUTED_VALUE"""),"")</f>
        <v/>
      </c>
      <c r="AA29" s="18" t="str">
        <f>IFERROR(__xludf.DUMMYFUNCTION("""COMPUTED_VALUE"""),"")</f>
        <v/>
      </c>
      <c r="AB29" s="18" t="str">
        <f>IFERROR(__xludf.DUMMYFUNCTION("""COMPUTED_VALUE"""),"")</f>
        <v/>
      </c>
      <c r="AC29" s="18" t="str">
        <f>IFERROR(__xludf.DUMMYFUNCTION("""COMPUTED_VALUE"""),"")</f>
        <v/>
      </c>
      <c r="AD29" s="18" t="str">
        <f>IFERROR(__xludf.DUMMYFUNCTION("""COMPUTED_VALUE"""),"")</f>
        <v/>
      </c>
      <c r="AE29" s="18" t="str">
        <f>IFERROR(__xludf.DUMMYFUNCTION("""COMPUTED_VALUE"""),"")</f>
        <v/>
      </c>
      <c r="AF29" s="18" t="str">
        <f>IFERROR(__xludf.DUMMYFUNCTION("""COMPUTED_VALUE"""),"")</f>
        <v/>
      </c>
      <c r="AG29" s="18" t="str">
        <f>IFERROR(__xludf.DUMMYFUNCTION("""COMPUTED_VALUE"""),"")</f>
        <v/>
      </c>
      <c r="AH29" s="18" t="str">
        <f>IFERROR(__xludf.DUMMYFUNCTION("""COMPUTED_VALUE"""),"")</f>
        <v/>
      </c>
      <c r="AI29" s="18" t="str">
        <f>IFERROR(__xludf.DUMMYFUNCTION("""COMPUTED_VALUE"""),"")</f>
        <v/>
      </c>
      <c r="AJ29" s="18" t="str">
        <f>IFERROR(__xludf.DUMMYFUNCTION("""COMPUTED_VALUE"""),"")</f>
        <v/>
      </c>
      <c r="AK29" s="18" t="str">
        <f>IFERROR(__xludf.DUMMYFUNCTION("""COMPUTED_VALUE"""),"")</f>
        <v/>
      </c>
      <c r="AL29" s="18" t="str">
        <f>IFERROR(__xludf.DUMMYFUNCTION("""COMPUTED_VALUE"""),"")</f>
        <v/>
      </c>
      <c r="AM29" s="18" t="str">
        <f>IFERROR(__xludf.DUMMYFUNCTION("""COMPUTED_VALUE"""),"")</f>
        <v/>
      </c>
      <c r="AN29" s="18" t="str">
        <f>IFERROR(__xludf.DUMMYFUNCTION("""COMPUTED_VALUE"""),"")</f>
        <v/>
      </c>
      <c r="AO29" s="18" t="str">
        <f>IFERROR(__xludf.DUMMYFUNCTION("""COMPUTED_VALUE"""),"")</f>
        <v/>
      </c>
      <c r="AP29" s="18" t="str">
        <f>IFERROR(__xludf.DUMMYFUNCTION("""COMPUTED_VALUE"""),"")</f>
        <v/>
      </c>
      <c r="AQ29" s="18" t="str">
        <f>IFERROR(__xludf.DUMMYFUNCTION("""COMPUTED_VALUE"""),"")</f>
        <v/>
      </c>
      <c r="AR29" s="18" t="str">
        <f>IFERROR(__xludf.DUMMYFUNCTION("""COMPUTED_VALUE"""),"")</f>
        <v/>
      </c>
      <c r="AS29" s="18" t="str">
        <f>IFERROR(__xludf.DUMMYFUNCTION("""COMPUTED_VALUE"""),"")</f>
        <v/>
      </c>
      <c r="AT29" s="18" t="str">
        <f>IFERROR(__xludf.DUMMYFUNCTION("""COMPUTED_VALUE"""),"")</f>
        <v/>
      </c>
      <c r="AU29" s="18" t="str">
        <f>IFERROR(__xludf.DUMMYFUNCTION("""COMPUTED_VALUE"""),"")</f>
        <v/>
      </c>
      <c r="AV29" s="18" t="str">
        <f>IFERROR(__xludf.DUMMYFUNCTION("""COMPUTED_VALUE"""),"")</f>
        <v/>
      </c>
      <c r="AW29" s="18" t="str">
        <f>IFERROR(__xludf.DUMMYFUNCTION("""COMPUTED_VALUE"""),"")</f>
        <v/>
      </c>
      <c r="AX29" s="18" t="str">
        <f>IFERROR(__xludf.DUMMYFUNCTION("""COMPUTED_VALUE"""),"")</f>
        <v/>
      </c>
      <c r="AY29" s="18" t="str">
        <f>IFERROR(__xludf.DUMMYFUNCTION("""COMPUTED_VALUE"""),"")</f>
        <v/>
      </c>
      <c r="AZ29" s="18" t="str">
        <f>IFERROR(__xludf.DUMMYFUNCTION("""COMPUTED_VALUE"""),"")</f>
        <v/>
      </c>
      <c r="BA29" s="18" t="str">
        <f>IFERROR(__xludf.DUMMYFUNCTION("""COMPUTED_VALUE"""),"")</f>
        <v/>
      </c>
    </row>
    <row r="30">
      <c r="A30" s="11" t="str">
        <f t="shared" si="1"/>
        <v>DNF</v>
      </c>
      <c r="B30" s="19" t="str">
        <f>IFERROR(__xludf.DUMMYFUNCTION("""COMPUTED_VALUE"""),"DNF")</f>
        <v>DNF</v>
      </c>
      <c r="C30" s="20">
        <f>IFERROR(__xludf.DUMMYFUNCTION("""COMPUTED_VALUE"""),123.0)</f>
        <v>123</v>
      </c>
      <c r="D30" s="19" t="str">
        <f>IFERROR(__xludf.DUMMYFUNCTION("""COMPUTED_VALUE"""),"Тимощук Максим Ігорович")</f>
        <v>Тимощук Максим Ігорович</v>
      </c>
      <c r="E30" s="20" t="str">
        <f>IFERROR(__xludf.DUMMYFUNCTION("""COMPUTED_VALUE"""),"Чоловіча")</f>
        <v>Чоловіча</v>
      </c>
      <c r="F30" s="15" t="str">
        <f>IFERROR(__xludf.DUMMYFUNCTION("""COMPUTED_VALUE"""),"Львів")</f>
        <v>Львів</v>
      </c>
      <c r="G30" s="20">
        <f>IFERROR(__xludf.DUMMYFUNCTION("""COMPUTED_VALUE"""),10.0)</f>
        <v>10</v>
      </c>
      <c r="H30" s="16">
        <f>IFERROR(__xludf.DUMMYFUNCTION("""COMPUTED_VALUE"""),67.0)</f>
        <v>67</v>
      </c>
      <c r="I30" s="18">
        <f>IFERROR(__xludf.DUMMYFUNCTION("""COMPUTED_VALUE"""),0.02724537037037037)</f>
        <v>0.02724537037</v>
      </c>
      <c r="J30" s="18">
        <f>IFERROR(__xludf.DUMMYFUNCTION("""COMPUTED_VALUE"""),0.029027777777777774)</f>
        <v>0.02902777778</v>
      </c>
      <c r="K30" s="18">
        <f>IFERROR(__xludf.DUMMYFUNCTION("""COMPUTED_VALUE"""),0.03269675925925926)</f>
        <v>0.03269675926</v>
      </c>
      <c r="L30" s="18">
        <f>IFERROR(__xludf.DUMMYFUNCTION("""COMPUTED_VALUE"""),0.02724537037037037)</f>
        <v>0.02724537037</v>
      </c>
      <c r="M30" s="18">
        <f>IFERROR(__xludf.DUMMYFUNCTION("""COMPUTED_VALUE"""),0.02758101851851852)</f>
        <v>0.02758101852</v>
      </c>
      <c r="N30" s="18">
        <f>IFERROR(__xludf.DUMMYFUNCTION("""COMPUTED_VALUE"""),0.02753472222222222)</f>
        <v>0.02753472222</v>
      </c>
      <c r="O30" s="18">
        <f>IFERROR(__xludf.DUMMYFUNCTION("""COMPUTED_VALUE"""),0.028935185185185185)</f>
        <v>0.02893518519</v>
      </c>
      <c r="P30" s="18">
        <f>IFERROR(__xludf.DUMMYFUNCTION("""COMPUTED_VALUE"""),0.028310185185185185)</f>
        <v>0.02831018519</v>
      </c>
      <c r="Q30" s="18">
        <f>IFERROR(__xludf.DUMMYFUNCTION("""COMPUTED_VALUE"""),0.028645833333333332)</f>
        <v>0.02864583333</v>
      </c>
      <c r="R30" s="18">
        <f>IFERROR(__xludf.DUMMYFUNCTION("""COMPUTED_VALUE"""),0.029421296296296296)</f>
        <v>0.0294212963</v>
      </c>
      <c r="S30" s="18">
        <f>IFERROR(__xludf.DUMMYFUNCTION("""COMPUTED_VALUE"""),0.02966435185185185)</f>
        <v>0.02966435185</v>
      </c>
      <c r="T30" s="18">
        <f>IFERROR(__xludf.DUMMYFUNCTION("""COMPUTED_VALUE"""),0.030243055555555554)</f>
        <v>0.03024305556</v>
      </c>
      <c r="U30" s="18">
        <f>IFERROR(__xludf.DUMMYFUNCTION("""COMPUTED_VALUE"""),0.03269675925925926)</f>
        <v>0.03269675926</v>
      </c>
      <c r="V30" s="18" t="str">
        <f>IFERROR(__xludf.DUMMYFUNCTION("""COMPUTED_VALUE"""),"")</f>
        <v/>
      </c>
      <c r="W30" s="18" t="str">
        <f>IFERROR(__xludf.DUMMYFUNCTION("""COMPUTED_VALUE"""),"")</f>
        <v/>
      </c>
      <c r="X30" s="18" t="str">
        <f>IFERROR(__xludf.DUMMYFUNCTION("""COMPUTED_VALUE"""),"")</f>
        <v/>
      </c>
      <c r="Y30" s="18" t="str">
        <f>IFERROR(__xludf.DUMMYFUNCTION("""COMPUTED_VALUE"""),"")</f>
        <v/>
      </c>
      <c r="Z30" s="18" t="str">
        <f>IFERROR(__xludf.DUMMYFUNCTION("""COMPUTED_VALUE"""),"")</f>
        <v/>
      </c>
      <c r="AA30" s="18" t="str">
        <f>IFERROR(__xludf.DUMMYFUNCTION("""COMPUTED_VALUE"""),"")</f>
        <v/>
      </c>
      <c r="AB30" s="18" t="str">
        <f>IFERROR(__xludf.DUMMYFUNCTION("""COMPUTED_VALUE"""),"")</f>
        <v/>
      </c>
      <c r="AC30" s="18" t="str">
        <f>IFERROR(__xludf.DUMMYFUNCTION("""COMPUTED_VALUE"""),"")</f>
        <v/>
      </c>
      <c r="AD30" s="18" t="str">
        <f>IFERROR(__xludf.DUMMYFUNCTION("""COMPUTED_VALUE"""),"")</f>
        <v/>
      </c>
      <c r="AE30" s="18" t="str">
        <f>IFERROR(__xludf.DUMMYFUNCTION("""COMPUTED_VALUE"""),"")</f>
        <v/>
      </c>
      <c r="AF30" s="18" t="str">
        <f>IFERROR(__xludf.DUMMYFUNCTION("""COMPUTED_VALUE"""),"")</f>
        <v/>
      </c>
      <c r="AG30" s="18" t="str">
        <f>IFERROR(__xludf.DUMMYFUNCTION("""COMPUTED_VALUE"""),"")</f>
        <v/>
      </c>
      <c r="AH30" s="18" t="str">
        <f>IFERROR(__xludf.DUMMYFUNCTION("""COMPUTED_VALUE"""),"")</f>
        <v/>
      </c>
      <c r="AI30" s="18" t="str">
        <f>IFERROR(__xludf.DUMMYFUNCTION("""COMPUTED_VALUE"""),"")</f>
        <v/>
      </c>
      <c r="AJ30" s="18" t="str">
        <f>IFERROR(__xludf.DUMMYFUNCTION("""COMPUTED_VALUE"""),"")</f>
        <v/>
      </c>
      <c r="AK30" s="18" t="str">
        <f>IFERROR(__xludf.DUMMYFUNCTION("""COMPUTED_VALUE"""),"")</f>
        <v/>
      </c>
      <c r="AL30" s="18" t="str">
        <f>IFERROR(__xludf.DUMMYFUNCTION("""COMPUTED_VALUE"""),"")</f>
        <v/>
      </c>
      <c r="AM30" s="18" t="str">
        <f>IFERROR(__xludf.DUMMYFUNCTION("""COMPUTED_VALUE"""),"")</f>
        <v/>
      </c>
      <c r="AN30" s="18" t="str">
        <f>IFERROR(__xludf.DUMMYFUNCTION("""COMPUTED_VALUE"""),"")</f>
        <v/>
      </c>
      <c r="AO30" s="18" t="str">
        <f>IFERROR(__xludf.DUMMYFUNCTION("""COMPUTED_VALUE"""),"")</f>
        <v/>
      </c>
      <c r="AP30" s="18" t="str">
        <f>IFERROR(__xludf.DUMMYFUNCTION("""COMPUTED_VALUE"""),"")</f>
        <v/>
      </c>
      <c r="AQ30" s="18" t="str">
        <f>IFERROR(__xludf.DUMMYFUNCTION("""COMPUTED_VALUE"""),"")</f>
        <v/>
      </c>
      <c r="AR30" s="18" t="str">
        <f>IFERROR(__xludf.DUMMYFUNCTION("""COMPUTED_VALUE"""),"")</f>
        <v/>
      </c>
      <c r="AS30" s="18" t="str">
        <f>IFERROR(__xludf.DUMMYFUNCTION("""COMPUTED_VALUE"""),"")</f>
        <v/>
      </c>
      <c r="AT30" s="18" t="str">
        <f>IFERROR(__xludf.DUMMYFUNCTION("""COMPUTED_VALUE"""),"")</f>
        <v/>
      </c>
      <c r="AU30" s="18" t="str">
        <f>IFERROR(__xludf.DUMMYFUNCTION("""COMPUTED_VALUE"""),"")</f>
        <v/>
      </c>
      <c r="AV30" s="18" t="str">
        <f>IFERROR(__xludf.DUMMYFUNCTION("""COMPUTED_VALUE"""),"")</f>
        <v/>
      </c>
      <c r="AW30" s="18" t="str">
        <f>IFERROR(__xludf.DUMMYFUNCTION("""COMPUTED_VALUE"""),"")</f>
        <v/>
      </c>
      <c r="AX30" s="18" t="str">
        <f>IFERROR(__xludf.DUMMYFUNCTION("""COMPUTED_VALUE"""),"")</f>
        <v/>
      </c>
      <c r="AY30" s="18" t="str">
        <f>IFERROR(__xludf.DUMMYFUNCTION("""COMPUTED_VALUE"""),"")</f>
        <v/>
      </c>
      <c r="AZ30" s="18" t="str">
        <f>IFERROR(__xludf.DUMMYFUNCTION("""COMPUTED_VALUE"""),"")</f>
        <v/>
      </c>
      <c r="BA30" s="18" t="str">
        <f>IFERROR(__xludf.DUMMYFUNCTION("""COMPUTED_VALUE"""),"")</f>
        <v/>
      </c>
    </row>
    <row r="31">
      <c r="A31" s="11" t="str">
        <f t="shared" si="1"/>
        <v>DNF</v>
      </c>
      <c r="B31" s="19" t="str">
        <f>IFERROR(__xludf.DUMMYFUNCTION("""COMPUTED_VALUE"""),"DNF")</f>
        <v>DNF</v>
      </c>
      <c r="C31" s="20">
        <f>IFERROR(__xludf.DUMMYFUNCTION("""COMPUTED_VALUE"""),172.0)</f>
        <v>172</v>
      </c>
      <c r="D31" s="19" t="str">
        <f>IFERROR(__xludf.DUMMYFUNCTION("""COMPUTED_VALUE"""),"McGoldrick Amy")</f>
        <v>McGoldrick Amy</v>
      </c>
      <c r="E31" s="20" t="str">
        <f>IFERROR(__xludf.DUMMYFUNCTION("""COMPUTED_VALUE"""),"Жіноча")</f>
        <v>Жіноча</v>
      </c>
      <c r="F31" s="15" t="str">
        <f>IFERROR(__xludf.DUMMYFUNCTION("""COMPUTED_VALUE"""),"Chicago")</f>
        <v>Chicago</v>
      </c>
      <c r="G31" s="16">
        <f>IFERROR(__xludf.DUMMYFUNCTION("""COMPUTED_VALUE"""),10.0)</f>
        <v>10</v>
      </c>
      <c r="H31" s="16">
        <f>IFERROR(__xludf.DUMMYFUNCTION("""COMPUTED_VALUE"""),67.0)</f>
        <v>67</v>
      </c>
      <c r="I31" s="18">
        <f>IFERROR(__xludf.DUMMYFUNCTION("""COMPUTED_VALUE"""),0.028738425925925924)</f>
        <v>0.02873842593</v>
      </c>
      <c r="J31" s="18">
        <f>IFERROR(__xludf.DUMMYFUNCTION("""COMPUTED_VALUE"""),0.031234953703703706)</f>
        <v>0.0312349537</v>
      </c>
      <c r="K31" s="18">
        <f>IFERROR(__xludf.DUMMYFUNCTION("""COMPUTED_VALUE"""),0.036238425925925924)</f>
        <v>0.03623842593</v>
      </c>
      <c r="L31" s="18">
        <f>IFERROR(__xludf.DUMMYFUNCTION("""COMPUTED_VALUE"""),0.030497685185185187)</f>
        <v>0.03049768519</v>
      </c>
      <c r="M31" s="18">
        <f>IFERROR(__xludf.DUMMYFUNCTION("""COMPUTED_VALUE"""),0.03)</f>
        <v>0.03</v>
      </c>
      <c r="N31" s="18">
        <f>IFERROR(__xludf.DUMMYFUNCTION("""COMPUTED_VALUE"""),0.03113425925925926)</f>
        <v>0.03113425926</v>
      </c>
      <c r="O31" s="18">
        <f>IFERROR(__xludf.DUMMYFUNCTION("""COMPUTED_VALUE"""),0.029861111111111113)</f>
        <v>0.02986111111</v>
      </c>
      <c r="P31" s="18">
        <f>IFERROR(__xludf.DUMMYFUNCTION("""COMPUTED_VALUE"""),0.028900462962962965)</f>
        <v>0.02890046296</v>
      </c>
      <c r="Q31" s="18">
        <f>IFERROR(__xludf.DUMMYFUNCTION("""COMPUTED_VALUE"""),0.028738425925925924)</f>
        <v>0.02873842593</v>
      </c>
      <c r="R31" s="18">
        <f>IFERROR(__xludf.DUMMYFUNCTION("""COMPUTED_VALUE"""),0.02903935185185185)</f>
        <v>0.02903935185</v>
      </c>
      <c r="S31" s="18">
        <f>IFERROR(__xludf.DUMMYFUNCTION("""COMPUTED_VALUE"""),0.036238425925925924)</f>
        <v>0.03623842593</v>
      </c>
      <c r="T31" s="18">
        <f>IFERROR(__xludf.DUMMYFUNCTION("""COMPUTED_VALUE"""),0.03417824074074074)</f>
        <v>0.03417824074</v>
      </c>
      <c r="U31" s="18">
        <f>IFERROR(__xludf.DUMMYFUNCTION("""COMPUTED_VALUE"""),0.033761574074074076)</f>
        <v>0.03376157407</v>
      </c>
      <c r="V31" s="18" t="str">
        <f>IFERROR(__xludf.DUMMYFUNCTION("""COMPUTED_VALUE"""),"")</f>
        <v/>
      </c>
      <c r="W31" s="18" t="str">
        <f>IFERROR(__xludf.DUMMYFUNCTION("""COMPUTED_VALUE"""),"")</f>
        <v/>
      </c>
      <c r="X31" s="18" t="str">
        <f>IFERROR(__xludf.DUMMYFUNCTION("""COMPUTED_VALUE"""),"")</f>
        <v/>
      </c>
      <c r="Y31" s="18" t="str">
        <f>IFERROR(__xludf.DUMMYFUNCTION("""COMPUTED_VALUE"""),"")</f>
        <v/>
      </c>
      <c r="Z31" s="18" t="str">
        <f>IFERROR(__xludf.DUMMYFUNCTION("""COMPUTED_VALUE"""),"")</f>
        <v/>
      </c>
      <c r="AA31" s="18" t="str">
        <f>IFERROR(__xludf.DUMMYFUNCTION("""COMPUTED_VALUE"""),"")</f>
        <v/>
      </c>
      <c r="AB31" s="18" t="str">
        <f>IFERROR(__xludf.DUMMYFUNCTION("""COMPUTED_VALUE"""),"")</f>
        <v/>
      </c>
      <c r="AC31" s="18" t="str">
        <f>IFERROR(__xludf.DUMMYFUNCTION("""COMPUTED_VALUE"""),"")</f>
        <v/>
      </c>
      <c r="AD31" s="18" t="str">
        <f>IFERROR(__xludf.DUMMYFUNCTION("""COMPUTED_VALUE"""),"")</f>
        <v/>
      </c>
      <c r="AE31" s="18" t="str">
        <f>IFERROR(__xludf.DUMMYFUNCTION("""COMPUTED_VALUE"""),"")</f>
        <v/>
      </c>
      <c r="AF31" s="18" t="str">
        <f>IFERROR(__xludf.DUMMYFUNCTION("""COMPUTED_VALUE"""),"")</f>
        <v/>
      </c>
      <c r="AG31" s="18" t="str">
        <f>IFERROR(__xludf.DUMMYFUNCTION("""COMPUTED_VALUE"""),"")</f>
        <v/>
      </c>
      <c r="AH31" s="18" t="str">
        <f>IFERROR(__xludf.DUMMYFUNCTION("""COMPUTED_VALUE"""),"")</f>
        <v/>
      </c>
      <c r="AI31" s="18" t="str">
        <f>IFERROR(__xludf.DUMMYFUNCTION("""COMPUTED_VALUE"""),"")</f>
        <v/>
      </c>
      <c r="AJ31" s="18" t="str">
        <f>IFERROR(__xludf.DUMMYFUNCTION("""COMPUTED_VALUE"""),"")</f>
        <v/>
      </c>
      <c r="AK31" s="18" t="str">
        <f>IFERROR(__xludf.DUMMYFUNCTION("""COMPUTED_VALUE"""),"")</f>
        <v/>
      </c>
      <c r="AL31" s="18" t="str">
        <f>IFERROR(__xludf.DUMMYFUNCTION("""COMPUTED_VALUE"""),"")</f>
        <v/>
      </c>
      <c r="AM31" s="18" t="str">
        <f>IFERROR(__xludf.DUMMYFUNCTION("""COMPUTED_VALUE"""),"")</f>
        <v/>
      </c>
      <c r="AN31" s="18" t="str">
        <f>IFERROR(__xludf.DUMMYFUNCTION("""COMPUTED_VALUE"""),"")</f>
        <v/>
      </c>
      <c r="AO31" s="18" t="str">
        <f>IFERROR(__xludf.DUMMYFUNCTION("""COMPUTED_VALUE"""),"")</f>
        <v/>
      </c>
      <c r="AP31" s="18" t="str">
        <f>IFERROR(__xludf.DUMMYFUNCTION("""COMPUTED_VALUE"""),"")</f>
        <v/>
      </c>
      <c r="AQ31" s="18" t="str">
        <f>IFERROR(__xludf.DUMMYFUNCTION("""COMPUTED_VALUE"""),"")</f>
        <v/>
      </c>
      <c r="AR31" s="18" t="str">
        <f>IFERROR(__xludf.DUMMYFUNCTION("""COMPUTED_VALUE"""),"")</f>
        <v/>
      </c>
      <c r="AS31" s="18" t="str">
        <f>IFERROR(__xludf.DUMMYFUNCTION("""COMPUTED_VALUE"""),"")</f>
        <v/>
      </c>
      <c r="AT31" s="18" t="str">
        <f>IFERROR(__xludf.DUMMYFUNCTION("""COMPUTED_VALUE"""),"")</f>
        <v/>
      </c>
      <c r="AU31" s="18" t="str">
        <f>IFERROR(__xludf.DUMMYFUNCTION("""COMPUTED_VALUE"""),"")</f>
        <v/>
      </c>
      <c r="AV31" s="18" t="str">
        <f>IFERROR(__xludf.DUMMYFUNCTION("""COMPUTED_VALUE"""),"")</f>
        <v/>
      </c>
      <c r="AW31" s="18" t="str">
        <f>IFERROR(__xludf.DUMMYFUNCTION("""COMPUTED_VALUE"""),"")</f>
        <v/>
      </c>
      <c r="AX31" s="18" t="str">
        <f>IFERROR(__xludf.DUMMYFUNCTION("""COMPUTED_VALUE"""),"")</f>
        <v/>
      </c>
      <c r="AY31" s="18" t="str">
        <f>IFERROR(__xludf.DUMMYFUNCTION("""COMPUTED_VALUE"""),"")</f>
        <v/>
      </c>
      <c r="AZ31" s="18" t="str">
        <f>IFERROR(__xludf.DUMMYFUNCTION("""COMPUTED_VALUE"""),"")</f>
        <v/>
      </c>
      <c r="BA31" s="18" t="str">
        <f>IFERROR(__xludf.DUMMYFUNCTION("""COMPUTED_VALUE"""),"")</f>
        <v/>
      </c>
    </row>
    <row r="32">
      <c r="A32" s="11" t="str">
        <f t="shared" si="1"/>
        <v>DNF</v>
      </c>
      <c r="B32" s="19" t="str">
        <f>IFERROR(__xludf.DUMMYFUNCTION("""COMPUTED_VALUE"""),"DNF")</f>
        <v>DNF</v>
      </c>
      <c r="C32" s="20">
        <f>IFERROR(__xludf.DUMMYFUNCTION("""COMPUTED_VALUE"""),176.0)</f>
        <v>176</v>
      </c>
      <c r="D32" s="19" t="str">
        <f>IFERROR(__xludf.DUMMYFUNCTION("""COMPUTED_VALUE"""),"Косенко Микола Миколайович")</f>
        <v>Косенко Микола Миколайович</v>
      </c>
      <c r="E32" s="20" t="str">
        <f>IFERROR(__xludf.DUMMYFUNCTION("""COMPUTED_VALUE"""),"Чоловіча")</f>
        <v>Чоловіча</v>
      </c>
      <c r="F32" s="22" t="str">
        <f>IFERROR(__xludf.DUMMYFUNCTION("""COMPUTED_VALUE"""),"Крюківщина")</f>
        <v>Крюківщина</v>
      </c>
      <c r="G32" s="16">
        <f>IFERROR(__xludf.DUMMYFUNCTION("""COMPUTED_VALUE"""),10.0)</f>
        <v>10</v>
      </c>
      <c r="H32" s="16">
        <f>IFERROR(__xludf.DUMMYFUNCTION("""COMPUTED_VALUE"""),67.0)</f>
        <v>67</v>
      </c>
      <c r="I32" s="18">
        <f>IFERROR(__xludf.DUMMYFUNCTION("""COMPUTED_VALUE"""),0.026585648148148146)</f>
        <v>0.02658564815</v>
      </c>
      <c r="J32" s="18">
        <f>IFERROR(__xludf.DUMMYFUNCTION("""COMPUTED_VALUE"""),0.02868634259259259)</f>
        <v>0.02868634259</v>
      </c>
      <c r="K32" s="18">
        <f>IFERROR(__xludf.DUMMYFUNCTION("""COMPUTED_VALUE"""),0.03429398148148148)</f>
        <v>0.03429398148</v>
      </c>
      <c r="L32" s="18">
        <f>IFERROR(__xludf.DUMMYFUNCTION("""COMPUTED_VALUE"""),0.026817129629629628)</f>
        <v>0.02681712963</v>
      </c>
      <c r="M32" s="18">
        <f>IFERROR(__xludf.DUMMYFUNCTION("""COMPUTED_VALUE"""),0.026643518518518518)</f>
        <v>0.02664351852</v>
      </c>
      <c r="N32" s="18">
        <f>IFERROR(__xludf.DUMMYFUNCTION("""COMPUTED_VALUE"""),0.02665509259259259)</f>
        <v>0.02665509259</v>
      </c>
      <c r="O32" s="18">
        <f>IFERROR(__xludf.DUMMYFUNCTION("""COMPUTED_VALUE"""),0.026805555555555555)</f>
        <v>0.02680555556</v>
      </c>
      <c r="P32" s="18">
        <f>IFERROR(__xludf.DUMMYFUNCTION("""COMPUTED_VALUE"""),0.026585648148148146)</f>
        <v>0.02658564815</v>
      </c>
      <c r="Q32" s="18">
        <f>IFERROR(__xludf.DUMMYFUNCTION("""COMPUTED_VALUE"""),0.02736111111111111)</f>
        <v>0.02736111111</v>
      </c>
      <c r="R32" s="18">
        <f>IFERROR(__xludf.DUMMYFUNCTION("""COMPUTED_VALUE"""),0.02832175925925926)</f>
        <v>0.02832175926</v>
      </c>
      <c r="S32" s="18">
        <f>IFERROR(__xludf.DUMMYFUNCTION("""COMPUTED_VALUE"""),0.03113425925925926)</f>
        <v>0.03113425926</v>
      </c>
      <c r="T32" s="18">
        <f>IFERROR(__xludf.DUMMYFUNCTION("""COMPUTED_VALUE"""),0.03224537037037037)</f>
        <v>0.03224537037</v>
      </c>
      <c r="U32" s="18">
        <f>IFERROR(__xludf.DUMMYFUNCTION("""COMPUTED_VALUE"""),0.03429398148148148)</f>
        <v>0.03429398148</v>
      </c>
      <c r="V32" s="18" t="str">
        <f>IFERROR(__xludf.DUMMYFUNCTION("""COMPUTED_VALUE"""),"")</f>
        <v/>
      </c>
      <c r="W32" s="18" t="str">
        <f>IFERROR(__xludf.DUMMYFUNCTION("""COMPUTED_VALUE"""),"")</f>
        <v/>
      </c>
      <c r="X32" s="18" t="str">
        <f>IFERROR(__xludf.DUMMYFUNCTION("""COMPUTED_VALUE"""),"")</f>
        <v/>
      </c>
      <c r="Y32" s="18" t="str">
        <f>IFERROR(__xludf.DUMMYFUNCTION("""COMPUTED_VALUE"""),"")</f>
        <v/>
      </c>
      <c r="Z32" s="18" t="str">
        <f>IFERROR(__xludf.DUMMYFUNCTION("""COMPUTED_VALUE"""),"")</f>
        <v/>
      </c>
      <c r="AA32" s="18" t="str">
        <f>IFERROR(__xludf.DUMMYFUNCTION("""COMPUTED_VALUE"""),"")</f>
        <v/>
      </c>
      <c r="AB32" s="18" t="str">
        <f>IFERROR(__xludf.DUMMYFUNCTION("""COMPUTED_VALUE"""),"")</f>
        <v/>
      </c>
      <c r="AC32" s="18" t="str">
        <f>IFERROR(__xludf.DUMMYFUNCTION("""COMPUTED_VALUE"""),"")</f>
        <v/>
      </c>
      <c r="AD32" s="18" t="str">
        <f>IFERROR(__xludf.DUMMYFUNCTION("""COMPUTED_VALUE"""),"")</f>
        <v/>
      </c>
      <c r="AE32" s="18" t="str">
        <f>IFERROR(__xludf.DUMMYFUNCTION("""COMPUTED_VALUE"""),"")</f>
        <v/>
      </c>
      <c r="AF32" s="18" t="str">
        <f>IFERROR(__xludf.DUMMYFUNCTION("""COMPUTED_VALUE"""),"")</f>
        <v/>
      </c>
      <c r="AG32" s="18" t="str">
        <f>IFERROR(__xludf.DUMMYFUNCTION("""COMPUTED_VALUE"""),"")</f>
        <v/>
      </c>
      <c r="AH32" s="18" t="str">
        <f>IFERROR(__xludf.DUMMYFUNCTION("""COMPUTED_VALUE"""),"")</f>
        <v/>
      </c>
      <c r="AI32" s="18" t="str">
        <f>IFERROR(__xludf.DUMMYFUNCTION("""COMPUTED_VALUE"""),"")</f>
        <v/>
      </c>
      <c r="AJ32" s="18" t="str">
        <f>IFERROR(__xludf.DUMMYFUNCTION("""COMPUTED_VALUE"""),"")</f>
        <v/>
      </c>
      <c r="AK32" s="18" t="str">
        <f>IFERROR(__xludf.DUMMYFUNCTION("""COMPUTED_VALUE"""),"")</f>
        <v/>
      </c>
      <c r="AL32" s="18" t="str">
        <f>IFERROR(__xludf.DUMMYFUNCTION("""COMPUTED_VALUE"""),"")</f>
        <v/>
      </c>
      <c r="AM32" s="18" t="str">
        <f>IFERROR(__xludf.DUMMYFUNCTION("""COMPUTED_VALUE"""),"")</f>
        <v/>
      </c>
      <c r="AN32" s="18" t="str">
        <f>IFERROR(__xludf.DUMMYFUNCTION("""COMPUTED_VALUE"""),"")</f>
        <v/>
      </c>
      <c r="AO32" s="18" t="str">
        <f>IFERROR(__xludf.DUMMYFUNCTION("""COMPUTED_VALUE"""),"")</f>
        <v/>
      </c>
      <c r="AP32" s="18" t="str">
        <f>IFERROR(__xludf.DUMMYFUNCTION("""COMPUTED_VALUE"""),"")</f>
        <v/>
      </c>
      <c r="AQ32" s="18" t="str">
        <f>IFERROR(__xludf.DUMMYFUNCTION("""COMPUTED_VALUE"""),"")</f>
        <v/>
      </c>
      <c r="AR32" s="18" t="str">
        <f>IFERROR(__xludf.DUMMYFUNCTION("""COMPUTED_VALUE"""),"")</f>
        <v/>
      </c>
      <c r="AS32" s="18" t="str">
        <f>IFERROR(__xludf.DUMMYFUNCTION("""COMPUTED_VALUE"""),"")</f>
        <v/>
      </c>
      <c r="AT32" s="18" t="str">
        <f>IFERROR(__xludf.DUMMYFUNCTION("""COMPUTED_VALUE"""),"")</f>
        <v/>
      </c>
      <c r="AU32" s="18" t="str">
        <f>IFERROR(__xludf.DUMMYFUNCTION("""COMPUTED_VALUE"""),"")</f>
        <v/>
      </c>
      <c r="AV32" s="18" t="str">
        <f>IFERROR(__xludf.DUMMYFUNCTION("""COMPUTED_VALUE"""),"")</f>
        <v/>
      </c>
      <c r="AW32" s="18" t="str">
        <f>IFERROR(__xludf.DUMMYFUNCTION("""COMPUTED_VALUE"""),"")</f>
        <v/>
      </c>
      <c r="AX32" s="18" t="str">
        <f>IFERROR(__xludf.DUMMYFUNCTION("""COMPUTED_VALUE"""),"")</f>
        <v/>
      </c>
      <c r="AY32" s="18" t="str">
        <f>IFERROR(__xludf.DUMMYFUNCTION("""COMPUTED_VALUE"""),"")</f>
        <v/>
      </c>
      <c r="AZ32" s="18" t="str">
        <f>IFERROR(__xludf.DUMMYFUNCTION("""COMPUTED_VALUE"""),"")</f>
        <v/>
      </c>
      <c r="BA32" s="18" t="str">
        <f>IFERROR(__xludf.DUMMYFUNCTION("""COMPUTED_VALUE"""),"")</f>
        <v/>
      </c>
    </row>
    <row r="33">
      <c r="A33" s="11" t="str">
        <f t="shared" si="1"/>
        <v>DNF</v>
      </c>
      <c r="B33" s="19" t="str">
        <f>IFERROR(__xludf.DUMMYFUNCTION("""COMPUTED_VALUE"""),"DNF")</f>
        <v>DNF</v>
      </c>
      <c r="C33" s="20">
        <f>IFERROR(__xludf.DUMMYFUNCTION("""COMPUTED_VALUE"""),163.0)</f>
        <v>163</v>
      </c>
      <c r="D33" s="19" t="str">
        <f>IFERROR(__xludf.DUMMYFUNCTION("""COMPUTED_VALUE"""),"Гніцов Артем Михайлович")</f>
        <v>Гніцов Артем Михайлович</v>
      </c>
      <c r="E33" s="20" t="str">
        <f>IFERROR(__xludf.DUMMYFUNCTION("""COMPUTED_VALUE"""),"Чоловіча")</f>
        <v>Чоловіча</v>
      </c>
      <c r="F33" s="22" t="str">
        <f>IFERROR(__xludf.DUMMYFUNCTION("""COMPUTED_VALUE"""),"Хмельницький")</f>
        <v>Хмельницький</v>
      </c>
      <c r="G33" s="16">
        <f>IFERROR(__xludf.DUMMYFUNCTION("""COMPUTED_VALUE"""),9.0)</f>
        <v>9</v>
      </c>
      <c r="H33" s="16">
        <f>IFERROR(__xludf.DUMMYFUNCTION("""COMPUTED_VALUE"""),60.300000000000004)</f>
        <v>60.3</v>
      </c>
      <c r="I33" s="18">
        <f>IFERROR(__xludf.DUMMYFUNCTION("""COMPUTED_VALUE"""),0.025810185185185186)</f>
        <v>0.02581018519</v>
      </c>
      <c r="J33" s="18">
        <f>IFERROR(__xludf.DUMMYFUNCTION("""COMPUTED_VALUE"""),0.031392746913580245)</f>
        <v>0.03139274691</v>
      </c>
      <c r="K33" s="18">
        <f>IFERROR(__xludf.DUMMYFUNCTION("""COMPUTED_VALUE"""),0.038703703703703705)</f>
        <v>0.0387037037</v>
      </c>
      <c r="L33" s="18">
        <f>IFERROR(__xludf.DUMMYFUNCTION("""COMPUTED_VALUE"""),0.02673611111111111)</f>
        <v>0.02673611111</v>
      </c>
      <c r="M33" s="18">
        <f>IFERROR(__xludf.DUMMYFUNCTION("""COMPUTED_VALUE"""),0.025810185185185186)</f>
        <v>0.02581018519</v>
      </c>
      <c r="N33" s="18">
        <f>IFERROR(__xludf.DUMMYFUNCTION("""COMPUTED_VALUE"""),0.027349537037037037)</f>
        <v>0.02734953704</v>
      </c>
      <c r="O33" s="18">
        <f>IFERROR(__xludf.DUMMYFUNCTION("""COMPUTED_VALUE"""),0.028333333333333332)</f>
        <v>0.02833333333</v>
      </c>
      <c r="P33" s="18">
        <f>IFERROR(__xludf.DUMMYFUNCTION("""COMPUTED_VALUE"""),0.028784722222222222)</f>
        <v>0.02878472222</v>
      </c>
      <c r="Q33" s="18">
        <f>IFERROR(__xludf.DUMMYFUNCTION("""COMPUTED_VALUE"""),0.033275462962962965)</f>
        <v>0.03327546296</v>
      </c>
      <c r="R33" s="18">
        <f>IFERROR(__xludf.DUMMYFUNCTION("""COMPUTED_VALUE"""),0.03533564814814815)</f>
        <v>0.03533564815</v>
      </c>
      <c r="S33" s="18">
        <f>IFERROR(__xludf.DUMMYFUNCTION("""COMPUTED_VALUE"""),0.03820601851851852)</f>
        <v>0.03820601852</v>
      </c>
      <c r="T33" s="18">
        <f>IFERROR(__xludf.DUMMYFUNCTION("""COMPUTED_VALUE"""),0.038703703703703705)</f>
        <v>0.0387037037</v>
      </c>
      <c r="U33" s="18" t="str">
        <f>IFERROR(__xludf.DUMMYFUNCTION("""COMPUTED_VALUE"""),"")</f>
        <v/>
      </c>
      <c r="V33" s="18" t="str">
        <f>IFERROR(__xludf.DUMMYFUNCTION("""COMPUTED_VALUE"""),"")</f>
        <v/>
      </c>
      <c r="W33" s="18" t="str">
        <f>IFERROR(__xludf.DUMMYFUNCTION("""COMPUTED_VALUE"""),"")</f>
        <v/>
      </c>
      <c r="X33" s="18" t="str">
        <f>IFERROR(__xludf.DUMMYFUNCTION("""COMPUTED_VALUE"""),"")</f>
        <v/>
      </c>
      <c r="Y33" s="18" t="str">
        <f>IFERROR(__xludf.DUMMYFUNCTION("""COMPUTED_VALUE"""),"")</f>
        <v/>
      </c>
      <c r="Z33" s="18" t="str">
        <f>IFERROR(__xludf.DUMMYFUNCTION("""COMPUTED_VALUE"""),"")</f>
        <v/>
      </c>
      <c r="AA33" s="18" t="str">
        <f>IFERROR(__xludf.DUMMYFUNCTION("""COMPUTED_VALUE"""),"")</f>
        <v/>
      </c>
      <c r="AB33" s="18" t="str">
        <f>IFERROR(__xludf.DUMMYFUNCTION("""COMPUTED_VALUE"""),"")</f>
        <v/>
      </c>
      <c r="AC33" s="18" t="str">
        <f>IFERROR(__xludf.DUMMYFUNCTION("""COMPUTED_VALUE"""),"")</f>
        <v/>
      </c>
      <c r="AD33" s="18" t="str">
        <f>IFERROR(__xludf.DUMMYFUNCTION("""COMPUTED_VALUE"""),"")</f>
        <v/>
      </c>
      <c r="AE33" s="18" t="str">
        <f>IFERROR(__xludf.DUMMYFUNCTION("""COMPUTED_VALUE"""),"")</f>
        <v/>
      </c>
      <c r="AF33" s="18" t="str">
        <f>IFERROR(__xludf.DUMMYFUNCTION("""COMPUTED_VALUE"""),"")</f>
        <v/>
      </c>
      <c r="AG33" s="18" t="str">
        <f>IFERROR(__xludf.DUMMYFUNCTION("""COMPUTED_VALUE"""),"")</f>
        <v/>
      </c>
      <c r="AH33" s="18" t="str">
        <f>IFERROR(__xludf.DUMMYFUNCTION("""COMPUTED_VALUE"""),"")</f>
        <v/>
      </c>
      <c r="AI33" s="18" t="str">
        <f>IFERROR(__xludf.DUMMYFUNCTION("""COMPUTED_VALUE"""),"")</f>
        <v/>
      </c>
      <c r="AJ33" s="18" t="str">
        <f>IFERROR(__xludf.DUMMYFUNCTION("""COMPUTED_VALUE"""),"")</f>
        <v/>
      </c>
      <c r="AK33" s="18" t="str">
        <f>IFERROR(__xludf.DUMMYFUNCTION("""COMPUTED_VALUE"""),"")</f>
        <v/>
      </c>
      <c r="AL33" s="18" t="str">
        <f>IFERROR(__xludf.DUMMYFUNCTION("""COMPUTED_VALUE"""),"")</f>
        <v/>
      </c>
      <c r="AM33" s="18" t="str">
        <f>IFERROR(__xludf.DUMMYFUNCTION("""COMPUTED_VALUE"""),"")</f>
        <v/>
      </c>
      <c r="AN33" s="18" t="str">
        <f>IFERROR(__xludf.DUMMYFUNCTION("""COMPUTED_VALUE"""),"")</f>
        <v/>
      </c>
      <c r="AO33" s="18" t="str">
        <f>IFERROR(__xludf.DUMMYFUNCTION("""COMPUTED_VALUE"""),"")</f>
        <v/>
      </c>
      <c r="AP33" s="18" t="str">
        <f>IFERROR(__xludf.DUMMYFUNCTION("""COMPUTED_VALUE"""),"")</f>
        <v/>
      </c>
      <c r="AQ33" s="18" t="str">
        <f>IFERROR(__xludf.DUMMYFUNCTION("""COMPUTED_VALUE"""),"")</f>
        <v/>
      </c>
      <c r="AR33" s="18" t="str">
        <f>IFERROR(__xludf.DUMMYFUNCTION("""COMPUTED_VALUE"""),"")</f>
        <v/>
      </c>
      <c r="AS33" s="18" t="str">
        <f>IFERROR(__xludf.DUMMYFUNCTION("""COMPUTED_VALUE"""),"")</f>
        <v/>
      </c>
      <c r="AT33" s="18" t="str">
        <f>IFERROR(__xludf.DUMMYFUNCTION("""COMPUTED_VALUE"""),"")</f>
        <v/>
      </c>
      <c r="AU33" s="18" t="str">
        <f>IFERROR(__xludf.DUMMYFUNCTION("""COMPUTED_VALUE"""),"")</f>
        <v/>
      </c>
      <c r="AV33" s="18" t="str">
        <f>IFERROR(__xludf.DUMMYFUNCTION("""COMPUTED_VALUE"""),"")</f>
        <v/>
      </c>
      <c r="AW33" s="18" t="str">
        <f>IFERROR(__xludf.DUMMYFUNCTION("""COMPUTED_VALUE"""),"")</f>
        <v/>
      </c>
      <c r="AX33" s="18" t="str">
        <f>IFERROR(__xludf.DUMMYFUNCTION("""COMPUTED_VALUE"""),"")</f>
        <v/>
      </c>
      <c r="AY33" s="18" t="str">
        <f>IFERROR(__xludf.DUMMYFUNCTION("""COMPUTED_VALUE"""),"")</f>
        <v/>
      </c>
      <c r="AZ33" s="18" t="str">
        <f>IFERROR(__xludf.DUMMYFUNCTION("""COMPUTED_VALUE"""),"")</f>
        <v/>
      </c>
      <c r="BA33" s="18" t="str">
        <f>IFERROR(__xludf.DUMMYFUNCTION("""COMPUTED_VALUE"""),"")</f>
        <v/>
      </c>
    </row>
    <row r="34">
      <c r="A34" s="11" t="str">
        <f t="shared" si="1"/>
        <v>DNF</v>
      </c>
      <c r="B34" s="19" t="str">
        <f>IFERROR(__xludf.DUMMYFUNCTION("""COMPUTED_VALUE"""),"DNF")</f>
        <v>DNF</v>
      </c>
      <c r="C34" s="20">
        <f>IFERROR(__xludf.DUMMYFUNCTION("""COMPUTED_VALUE"""),164.0)</f>
        <v>164</v>
      </c>
      <c r="D34" s="19" t="str">
        <f>IFERROR(__xludf.DUMMYFUNCTION("""COMPUTED_VALUE"""),"Мироненко Роман Владимирович")</f>
        <v>Мироненко Роман Владимирович</v>
      </c>
      <c r="E34" s="20" t="str">
        <f>IFERROR(__xludf.DUMMYFUNCTION("""COMPUTED_VALUE"""),"Чоловіча")</f>
        <v>Чоловіча</v>
      </c>
      <c r="F34" s="22" t="str">
        <f>IFERROR(__xludf.DUMMYFUNCTION("""COMPUTED_VALUE"""),"Хмельницький")</f>
        <v>Хмельницький</v>
      </c>
      <c r="G34" s="16">
        <f>IFERROR(__xludf.DUMMYFUNCTION("""COMPUTED_VALUE"""),9.0)</f>
        <v>9</v>
      </c>
      <c r="H34" s="16">
        <f>IFERROR(__xludf.DUMMYFUNCTION("""COMPUTED_VALUE"""),60.300000000000004)</f>
        <v>60.3</v>
      </c>
      <c r="I34" s="18">
        <f>IFERROR(__xludf.DUMMYFUNCTION("""COMPUTED_VALUE"""),0.025787037037037035)</f>
        <v>0.02578703704</v>
      </c>
      <c r="J34" s="18">
        <f>IFERROR(__xludf.DUMMYFUNCTION("""COMPUTED_VALUE"""),0.030227623456790125)</f>
        <v>0.03022762346</v>
      </c>
      <c r="K34" s="18">
        <f>IFERROR(__xludf.DUMMYFUNCTION("""COMPUTED_VALUE"""),0.03899305555555556)</f>
        <v>0.03899305556</v>
      </c>
      <c r="L34" s="18">
        <f>IFERROR(__xludf.DUMMYFUNCTION("""COMPUTED_VALUE"""),0.026770833333333334)</f>
        <v>0.02677083333</v>
      </c>
      <c r="M34" s="18">
        <f>IFERROR(__xludf.DUMMYFUNCTION("""COMPUTED_VALUE"""),0.025787037037037035)</f>
        <v>0.02578703704</v>
      </c>
      <c r="N34" s="18">
        <f>IFERROR(__xludf.DUMMYFUNCTION("""COMPUTED_VALUE"""),0.027256944444444445)</f>
        <v>0.02725694444</v>
      </c>
      <c r="O34" s="18">
        <f>IFERROR(__xludf.DUMMYFUNCTION("""COMPUTED_VALUE"""),0.028287037037037038)</f>
        <v>0.02828703704</v>
      </c>
      <c r="P34" s="18">
        <f>IFERROR(__xludf.DUMMYFUNCTION("""COMPUTED_VALUE"""),0.028784722222222222)</f>
        <v>0.02878472222</v>
      </c>
      <c r="Q34" s="18">
        <f>IFERROR(__xludf.DUMMYFUNCTION("""COMPUTED_VALUE"""),0.03324074074074074)</f>
        <v>0.03324074074</v>
      </c>
      <c r="R34" s="18">
        <f>IFERROR(__xludf.DUMMYFUNCTION("""COMPUTED_VALUE"""),0.028101851851851854)</f>
        <v>0.02810185185</v>
      </c>
      <c r="S34" s="18">
        <f>IFERROR(__xludf.DUMMYFUNCTION("""COMPUTED_VALUE"""),0.034826388888888886)</f>
        <v>0.03482638889</v>
      </c>
      <c r="T34" s="18">
        <f>IFERROR(__xludf.DUMMYFUNCTION("""COMPUTED_VALUE"""),0.03899305555555556)</f>
        <v>0.03899305556</v>
      </c>
      <c r="U34" s="18" t="str">
        <f>IFERROR(__xludf.DUMMYFUNCTION("""COMPUTED_VALUE"""),"")</f>
        <v/>
      </c>
      <c r="V34" s="18" t="str">
        <f>IFERROR(__xludf.DUMMYFUNCTION("""COMPUTED_VALUE"""),"")</f>
        <v/>
      </c>
      <c r="W34" s="18" t="str">
        <f>IFERROR(__xludf.DUMMYFUNCTION("""COMPUTED_VALUE"""),"")</f>
        <v/>
      </c>
      <c r="X34" s="18" t="str">
        <f>IFERROR(__xludf.DUMMYFUNCTION("""COMPUTED_VALUE"""),"")</f>
        <v/>
      </c>
      <c r="Y34" s="18" t="str">
        <f>IFERROR(__xludf.DUMMYFUNCTION("""COMPUTED_VALUE"""),"")</f>
        <v/>
      </c>
      <c r="Z34" s="18" t="str">
        <f>IFERROR(__xludf.DUMMYFUNCTION("""COMPUTED_VALUE"""),"")</f>
        <v/>
      </c>
      <c r="AA34" s="18" t="str">
        <f>IFERROR(__xludf.DUMMYFUNCTION("""COMPUTED_VALUE"""),"")</f>
        <v/>
      </c>
      <c r="AB34" s="18" t="str">
        <f>IFERROR(__xludf.DUMMYFUNCTION("""COMPUTED_VALUE"""),"")</f>
        <v/>
      </c>
      <c r="AC34" s="18" t="str">
        <f>IFERROR(__xludf.DUMMYFUNCTION("""COMPUTED_VALUE"""),"")</f>
        <v/>
      </c>
      <c r="AD34" s="18" t="str">
        <f>IFERROR(__xludf.DUMMYFUNCTION("""COMPUTED_VALUE"""),"")</f>
        <v/>
      </c>
      <c r="AE34" s="18" t="str">
        <f>IFERROR(__xludf.DUMMYFUNCTION("""COMPUTED_VALUE"""),"")</f>
        <v/>
      </c>
      <c r="AF34" s="18" t="str">
        <f>IFERROR(__xludf.DUMMYFUNCTION("""COMPUTED_VALUE"""),"")</f>
        <v/>
      </c>
      <c r="AG34" s="18" t="str">
        <f>IFERROR(__xludf.DUMMYFUNCTION("""COMPUTED_VALUE"""),"")</f>
        <v/>
      </c>
      <c r="AH34" s="18" t="str">
        <f>IFERROR(__xludf.DUMMYFUNCTION("""COMPUTED_VALUE"""),"")</f>
        <v/>
      </c>
      <c r="AI34" s="18" t="str">
        <f>IFERROR(__xludf.DUMMYFUNCTION("""COMPUTED_VALUE"""),"")</f>
        <v/>
      </c>
      <c r="AJ34" s="18" t="str">
        <f>IFERROR(__xludf.DUMMYFUNCTION("""COMPUTED_VALUE"""),"")</f>
        <v/>
      </c>
      <c r="AK34" s="18" t="str">
        <f>IFERROR(__xludf.DUMMYFUNCTION("""COMPUTED_VALUE"""),"")</f>
        <v/>
      </c>
      <c r="AL34" s="18" t="str">
        <f>IFERROR(__xludf.DUMMYFUNCTION("""COMPUTED_VALUE"""),"")</f>
        <v/>
      </c>
      <c r="AM34" s="18" t="str">
        <f>IFERROR(__xludf.DUMMYFUNCTION("""COMPUTED_VALUE"""),"")</f>
        <v/>
      </c>
      <c r="AN34" s="18" t="str">
        <f>IFERROR(__xludf.DUMMYFUNCTION("""COMPUTED_VALUE"""),"")</f>
        <v/>
      </c>
      <c r="AO34" s="18" t="str">
        <f>IFERROR(__xludf.DUMMYFUNCTION("""COMPUTED_VALUE"""),"")</f>
        <v/>
      </c>
      <c r="AP34" s="18" t="str">
        <f>IFERROR(__xludf.DUMMYFUNCTION("""COMPUTED_VALUE"""),"")</f>
        <v/>
      </c>
      <c r="AQ34" s="18" t="str">
        <f>IFERROR(__xludf.DUMMYFUNCTION("""COMPUTED_VALUE"""),"")</f>
        <v/>
      </c>
      <c r="AR34" s="18" t="str">
        <f>IFERROR(__xludf.DUMMYFUNCTION("""COMPUTED_VALUE"""),"")</f>
        <v/>
      </c>
      <c r="AS34" s="18" t="str">
        <f>IFERROR(__xludf.DUMMYFUNCTION("""COMPUTED_VALUE"""),"")</f>
        <v/>
      </c>
      <c r="AT34" s="18" t="str">
        <f>IFERROR(__xludf.DUMMYFUNCTION("""COMPUTED_VALUE"""),"")</f>
        <v/>
      </c>
      <c r="AU34" s="18" t="str">
        <f>IFERROR(__xludf.DUMMYFUNCTION("""COMPUTED_VALUE"""),"")</f>
        <v/>
      </c>
      <c r="AV34" s="18" t="str">
        <f>IFERROR(__xludf.DUMMYFUNCTION("""COMPUTED_VALUE"""),"")</f>
        <v/>
      </c>
      <c r="AW34" s="18" t="str">
        <f>IFERROR(__xludf.DUMMYFUNCTION("""COMPUTED_VALUE"""),"")</f>
        <v/>
      </c>
      <c r="AX34" s="18" t="str">
        <f>IFERROR(__xludf.DUMMYFUNCTION("""COMPUTED_VALUE"""),"")</f>
        <v/>
      </c>
      <c r="AY34" s="18" t="str">
        <f>IFERROR(__xludf.DUMMYFUNCTION("""COMPUTED_VALUE"""),"")</f>
        <v/>
      </c>
      <c r="AZ34" s="18" t="str">
        <f>IFERROR(__xludf.DUMMYFUNCTION("""COMPUTED_VALUE"""),"")</f>
        <v/>
      </c>
      <c r="BA34" s="18" t="str">
        <f>IFERROR(__xludf.DUMMYFUNCTION("""COMPUTED_VALUE"""),"")</f>
        <v/>
      </c>
    </row>
    <row r="35">
      <c r="A35" s="11" t="str">
        <f t="shared" si="1"/>
        <v>DNF</v>
      </c>
      <c r="B35" s="19" t="str">
        <f>IFERROR(__xludf.DUMMYFUNCTION("""COMPUTED_VALUE"""),"DNF")</f>
        <v>DNF</v>
      </c>
      <c r="C35" s="20">
        <f>IFERROR(__xludf.DUMMYFUNCTION("""COMPUTED_VALUE"""),130.0)</f>
        <v>130</v>
      </c>
      <c r="D35" s="19" t="str">
        <f>IFERROR(__xludf.DUMMYFUNCTION("""COMPUTED_VALUE"""),"Приходько Віталій Вікторович ")</f>
        <v>Приходько Віталій Вікторович </v>
      </c>
      <c r="E35" s="20" t="str">
        <f>IFERROR(__xludf.DUMMYFUNCTION("""COMPUTED_VALUE"""),"Чоловіча")</f>
        <v>Чоловіча</v>
      </c>
      <c r="F35" s="22" t="str">
        <f>IFERROR(__xludf.DUMMYFUNCTION("""COMPUTED_VALUE"""),"Бориспіль ")</f>
        <v>Бориспіль </v>
      </c>
      <c r="G35" s="16">
        <f>IFERROR(__xludf.DUMMYFUNCTION("""COMPUTED_VALUE"""),8.0)</f>
        <v>8</v>
      </c>
      <c r="H35" s="16">
        <f>IFERROR(__xludf.DUMMYFUNCTION("""COMPUTED_VALUE"""),53.6)</f>
        <v>53.6</v>
      </c>
      <c r="I35" s="18">
        <f>IFERROR(__xludf.DUMMYFUNCTION("""COMPUTED_VALUE"""),0.025763888888888888)</f>
        <v>0.02576388889</v>
      </c>
      <c r="J35" s="18">
        <f>IFERROR(__xludf.DUMMYFUNCTION("""COMPUTED_VALUE"""),0.03292679398148148)</f>
        <v>0.03292679398</v>
      </c>
      <c r="K35" s="18">
        <f>IFERROR(__xludf.DUMMYFUNCTION("""COMPUTED_VALUE"""),0.04020833333333333)</f>
        <v>0.04020833333</v>
      </c>
      <c r="L35" s="18">
        <f>IFERROR(__xludf.DUMMYFUNCTION("""COMPUTED_VALUE"""),0.027025462962962963)</f>
        <v>0.02702546296</v>
      </c>
      <c r="M35" s="18">
        <f>IFERROR(__xludf.DUMMYFUNCTION("""COMPUTED_VALUE"""),0.025763888888888888)</f>
        <v>0.02576388889</v>
      </c>
      <c r="N35" s="18">
        <f>IFERROR(__xludf.DUMMYFUNCTION("""COMPUTED_VALUE"""),0.027060185185185184)</f>
        <v>0.02706018519</v>
      </c>
      <c r="O35" s="18">
        <f>IFERROR(__xludf.DUMMYFUNCTION("""COMPUTED_VALUE"""),0.03243055555555555)</f>
        <v>0.03243055556</v>
      </c>
      <c r="P35" s="18">
        <f>IFERROR(__xludf.DUMMYFUNCTION("""COMPUTED_VALUE"""),0.03466435185185185)</f>
        <v>0.03466435185</v>
      </c>
      <c r="Q35" s="18">
        <f>IFERROR(__xludf.DUMMYFUNCTION("""COMPUTED_VALUE"""),0.037835648148148146)</f>
        <v>0.03783564815</v>
      </c>
      <c r="R35" s="18">
        <f>IFERROR(__xludf.DUMMYFUNCTION("""COMPUTED_VALUE"""),0.038425925925925926)</f>
        <v>0.03842592593</v>
      </c>
      <c r="S35" s="18">
        <f>IFERROR(__xludf.DUMMYFUNCTION("""COMPUTED_VALUE"""),0.04020833333333333)</f>
        <v>0.04020833333</v>
      </c>
      <c r="T35" s="18" t="str">
        <f>IFERROR(__xludf.DUMMYFUNCTION("""COMPUTED_VALUE"""),"")</f>
        <v/>
      </c>
      <c r="U35" s="18" t="str">
        <f>IFERROR(__xludf.DUMMYFUNCTION("""COMPUTED_VALUE"""),"")</f>
        <v/>
      </c>
      <c r="V35" s="18" t="str">
        <f>IFERROR(__xludf.DUMMYFUNCTION("""COMPUTED_VALUE"""),"")</f>
        <v/>
      </c>
      <c r="W35" s="18" t="str">
        <f>IFERROR(__xludf.DUMMYFUNCTION("""COMPUTED_VALUE"""),"")</f>
        <v/>
      </c>
      <c r="X35" s="18" t="str">
        <f>IFERROR(__xludf.DUMMYFUNCTION("""COMPUTED_VALUE"""),"")</f>
        <v/>
      </c>
      <c r="Y35" s="18" t="str">
        <f>IFERROR(__xludf.DUMMYFUNCTION("""COMPUTED_VALUE"""),"")</f>
        <v/>
      </c>
      <c r="Z35" s="18" t="str">
        <f>IFERROR(__xludf.DUMMYFUNCTION("""COMPUTED_VALUE"""),"")</f>
        <v/>
      </c>
      <c r="AA35" s="18" t="str">
        <f>IFERROR(__xludf.DUMMYFUNCTION("""COMPUTED_VALUE"""),"")</f>
        <v/>
      </c>
      <c r="AB35" s="18" t="str">
        <f>IFERROR(__xludf.DUMMYFUNCTION("""COMPUTED_VALUE"""),"")</f>
        <v/>
      </c>
      <c r="AC35" s="18" t="str">
        <f>IFERROR(__xludf.DUMMYFUNCTION("""COMPUTED_VALUE"""),"")</f>
        <v/>
      </c>
      <c r="AD35" s="18" t="str">
        <f>IFERROR(__xludf.DUMMYFUNCTION("""COMPUTED_VALUE"""),"")</f>
        <v/>
      </c>
      <c r="AE35" s="18" t="str">
        <f>IFERROR(__xludf.DUMMYFUNCTION("""COMPUTED_VALUE"""),"")</f>
        <v/>
      </c>
      <c r="AF35" s="18" t="str">
        <f>IFERROR(__xludf.DUMMYFUNCTION("""COMPUTED_VALUE"""),"")</f>
        <v/>
      </c>
      <c r="AG35" s="18" t="str">
        <f>IFERROR(__xludf.DUMMYFUNCTION("""COMPUTED_VALUE"""),"")</f>
        <v/>
      </c>
      <c r="AH35" s="18" t="str">
        <f>IFERROR(__xludf.DUMMYFUNCTION("""COMPUTED_VALUE"""),"")</f>
        <v/>
      </c>
      <c r="AI35" s="18" t="str">
        <f>IFERROR(__xludf.DUMMYFUNCTION("""COMPUTED_VALUE"""),"")</f>
        <v/>
      </c>
      <c r="AJ35" s="18" t="str">
        <f>IFERROR(__xludf.DUMMYFUNCTION("""COMPUTED_VALUE"""),"")</f>
        <v/>
      </c>
      <c r="AK35" s="18" t="str">
        <f>IFERROR(__xludf.DUMMYFUNCTION("""COMPUTED_VALUE"""),"")</f>
        <v/>
      </c>
      <c r="AL35" s="18" t="str">
        <f>IFERROR(__xludf.DUMMYFUNCTION("""COMPUTED_VALUE"""),"")</f>
        <v/>
      </c>
      <c r="AM35" s="18" t="str">
        <f>IFERROR(__xludf.DUMMYFUNCTION("""COMPUTED_VALUE"""),"")</f>
        <v/>
      </c>
      <c r="AN35" s="18" t="str">
        <f>IFERROR(__xludf.DUMMYFUNCTION("""COMPUTED_VALUE"""),"")</f>
        <v/>
      </c>
      <c r="AO35" s="18" t="str">
        <f>IFERROR(__xludf.DUMMYFUNCTION("""COMPUTED_VALUE"""),"")</f>
        <v/>
      </c>
      <c r="AP35" s="18" t="str">
        <f>IFERROR(__xludf.DUMMYFUNCTION("""COMPUTED_VALUE"""),"")</f>
        <v/>
      </c>
      <c r="AQ35" s="18" t="str">
        <f>IFERROR(__xludf.DUMMYFUNCTION("""COMPUTED_VALUE"""),"")</f>
        <v/>
      </c>
      <c r="AR35" s="18" t="str">
        <f>IFERROR(__xludf.DUMMYFUNCTION("""COMPUTED_VALUE"""),"")</f>
        <v/>
      </c>
      <c r="AS35" s="18" t="str">
        <f>IFERROR(__xludf.DUMMYFUNCTION("""COMPUTED_VALUE"""),"")</f>
        <v/>
      </c>
      <c r="AT35" s="18" t="str">
        <f>IFERROR(__xludf.DUMMYFUNCTION("""COMPUTED_VALUE"""),"")</f>
        <v/>
      </c>
      <c r="AU35" s="18" t="str">
        <f>IFERROR(__xludf.DUMMYFUNCTION("""COMPUTED_VALUE"""),"")</f>
        <v/>
      </c>
      <c r="AV35" s="18" t="str">
        <f>IFERROR(__xludf.DUMMYFUNCTION("""COMPUTED_VALUE"""),"")</f>
        <v/>
      </c>
      <c r="AW35" s="18" t="str">
        <f>IFERROR(__xludf.DUMMYFUNCTION("""COMPUTED_VALUE"""),"")</f>
        <v/>
      </c>
      <c r="AX35" s="18" t="str">
        <f>IFERROR(__xludf.DUMMYFUNCTION("""COMPUTED_VALUE"""),"")</f>
        <v/>
      </c>
      <c r="AY35" s="18" t="str">
        <f>IFERROR(__xludf.DUMMYFUNCTION("""COMPUTED_VALUE"""),"")</f>
        <v/>
      </c>
      <c r="AZ35" s="18" t="str">
        <f>IFERROR(__xludf.DUMMYFUNCTION("""COMPUTED_VALUE"""),"")</f>
        <v/>
      </c>
      <c r="BA35" s="18" t="str">
        <f>IFERROR(__xludf.DUMMYFUNCTION("""COMPUTED_VALUE"""),"")</f>
        <v/>
      </c>
    </row>
    <row r="36">
      <c r="A36" s="11" t="str">
        <f t="shared" si="1"/>
        <v>DNF</v>
      </c>
      <c r="B36" s="19" t="str">
        <f>IFERROR(__xludf.DUMMYFUNCTION("""COMPUTED_VALUE"""),"DNF")</f>
        <v>DNF</v>
      </c>
      <c r="C36" s="20">
        <f>IFERROR(__xludf.DUMMYFUNCTION("""COMPUTED_VALUE"""),141.0)</f>
        <v>141</v>
      </c>
      <c r="D36" s="19" t="str">
        <f>IFERROR(__xludf.DUMMYFUNCTION("""COMPUTED_VALUE"""),"Куявець Олександр")</f>
        <v>Куявець Олександр</v>
      </c>
      <c r="E36" s="20" t="str">
        <f>IFERROR(__xludf.DUMMYFUNCTION("""COMPUTED_VALUE"""),"Чоловіча")</f>
        <v>Чоловіча</v>
      </c>
      <c r="F36" s="22" t="str">
        <f>IFERROR(__xludf.DUMMYFUNCTION("""COMPUTED_VALUE"""),"Катюжанка")</f>
        <v>Катюжанка</v>
      </c>
      <c r="G36" s="16">
        <f>IFERROR(__xludf.DUMMYFUNCTION("""COMPUTED_VALUE"""),8.0)</f>
        <v>8</v>
      </c>
      <c r="H36" s="16">
        <f>IFERROR(__xludf.DUMMYFUNCTION("""COMPUTED_VALUE"""),53.6)</f>
        <v>53.6</v>
      </c>
      <c r="I36" s="18">
        <f>IFERROR(__xludf.DUMMYFUNCTION("""COMPUTED_VALUE"""),0.029895833333333333)</f>
        <v>0.02989583333</v>
      </c>
      <c r="J36" s="18">
        <f>IFERROR(__xludf.DUMMYFUNCTION("""COMPUTED_VALUE"""),0.031043113425925924)</f>
        <v>0.03104311343</v>
      </c>
      <c r="K36" s="18">
        <f>IFERROR(__xludf.DUMMYFUNCTION("""COMPUTED_VALUE"""),0.0346412037037037)</f>
        <v>0.0346412037</v>
      </c>
      <c r="L36" s="18">
        <f>IFERROR(__xludf.DUMMYFUNCTION("""COMPUTED_VALUE"""),0.031030092592592592)</f>
        <v>0.03103009259</v>
      </c>
      <c r="M36" s="18">
        <f>IFERROR(__xludf.DUMMYFUNCTION("""COMPUTED_VALUE"""),0.02994212962962963)</f>
        <v>0.02994212963</v>
      </c>
      <c r="N36" s="18">
        <f>IFERROR(__xludf.DUMMYFUNCTION("""COMPUTED_VALUE"""),0.029895833333333333)</f>
        <v>0.02989583333</v>
      </c>
      <c r="O36" s="18">
        <f>IFERROR(__xludf.DUMMYFUNCTION("""COMPUTED_VALUE"""),0.030324074074074073)</f>
        <v>0.03032407407</v>
      </c>
      <c r="P36" s="18">
        <f>IFERROR(__xludf.DUMMYFUNCTION("""COMPUTED_VALUE"""),0.03054398148148148)</f>
        <v>0.03054398148</v>
      </c>
      <c r="Q36" s="18">
        <f>IFERROR(__xludf.DUMMYFUNCTION("""COMPUTED_VALUE"""),0.03133101851851852)</f>
        <v>0.03133101852</v>
      </c>
      <c r="R36" s="18">
        <f>IFERROR(__xludf.DUMMYFUNCTION("""COMPUTED_VALUE"""),0.030636574074074073)</f>
        <v>0.03063657407</v>
      </c>
      <c r="S36" s="18">
        <f>IFERROR(__xludf.DUMMYFUNCTION("""COMPUTED_VALUE"""),0.0346412037037037)</f>
        <v>0.0346412037</v>
      </c>
      <c r="T36" s="18" t="str">
        <f>IFERROR(__xludf.DUMMYFUNCTION("""COMPUTED_VALUE"""),"")</f>
        <v/>
      </c>
      <c r="U36" s="18" t="str">
        <f>IFERROR(__xludf.DUMMYFUNCTION("""COMPUTED_VALUE"""),"")</f>
        <v/>
      </c>
      <c r="V36" s="18" t="str">
        <f>IFERROR(__xludf.DUMMYFUNCTION("""COMPUTED_VALUE"""),"")</f>
        <v/>
      </c>
      <c r="W36" s="18" t="str">
        <f>IFERROR(__xludf.DUMMYFUNCTION("""COMPUTED_VALUE"""),"")</f>
        <v/>
      </c>
      <c r="X36" s="18" t="str">
        <f>IFERROR(__xludf.DUMMYFUNCTION("""COMPUTED_VALUE"""),"")</f>
        <v/>
      </c>
      <c r="Y36" s="18" t="str">
        <f>IFERROR(__xludf.DUMMYFUNCTION("""COMPUTED_VALUE"""),"")</f>
        <v/>
      </c>
      <c r="Z36" s="18" t="str">
        <f>IFERROR(__xludf.DUMMYFUNCTION("""COMPUTED_VALUE"""),"")</f>
        <v/>
      </c>
      <c r="AA36" s="18" t="str">
        <f>IFERROR(__xludf.DUMMYFUNCTION("""COMPUTED_VALUE"""),"")</f>
        <v/>
      </c>
      <c r="AB36" s="18" t="str">
        <f>IFERROR(__xludf.DUMMYFUNCTION("""COMPUTED_VALUE"""),"")</f>
        <v/>
      </c>
      <c r="AC36" s="18" t="str">
        <f>IFERROR(__xludf.DUMMYFUNCTION("""COMPUTED_VALUE"""),"")</f>
        <v/>
      </c>
      <c r="AD36" s="18" t="str">
        <f>IFERROR(__xludf.DUMMYFUNCTION("""COMPUTED_VALUE"""),"")</f>
        <v/>
      </c>
      <c r="AE36" s="18" t="str">
        <f>IFERROR(__xludf.DUMMYFUNCTION("""COMPUTED_VALUE"""),"")</f>
        <v/>
      </c>
      <c r="AF36" s="18" t="str">
        <f>IFERROR(__xludf.DUMMYFUNCTION("""COMPUTED_VALUE"""),"")</f>
        <v/>
      </c>
      <c r="AG36" s="18" t="str">
        <f>IFERROR(__xludf.DUMMYFUNCTION("""COMPUTED_VALUE"""),"")</f>
        <v/>
      </c>
      <c r="AH36" s="18" t="str">
        <f>IFERROR(__xludf.DUMMYFUNCTION("""COMPUTED_VALUE"""),"")</f>
        <v/>
      </c>
      <c r="AI36" s="18" t="str">
        <f>IFERROR(__xludf.DUMMYFUNCTION("""COMPUTED_VALUE"""),"")</f>
        <v/>
      </c>
      <c r="AJ36" s="18" t="str">
        <f>IFERROR(__xludf.DUMMYFUNCTION("""COMPUTED_VALUE"""),"")</f>
        <v/>
      </c>
      <c r="AK36" s="18" t="str">
        <f>IFERROR(__xludf.DUMMYFUNCTION("""COMPUTED_VALUE"""),"")</f>
        <v/>
      </c>
      <c r="AL36" s="18" t="str">
        <f>IFERROR(__xludf.DUMMYFUNCTION("""COMPUTED_VALUE"""),"")</f>
        <v/>
      </c>
      <c r="AM36" s="18" t="str">
        <f>IFERROR(__xludf.DUMMYFUNCTION("""COMPUTED_VALUE"""),"")</f>
        <v/>
      </c>
      <c r="AN36" s="18" t="str">
        <f>IFERROR(__xludf.DUMMYFUNCTION("""COMPUTED_VALUE"""),"")</f>
        <v/>
      </c>
      <c r="AO36" s="18" t="str">
        <f>IFERROR(__xludf.DUMMYFUNCTION("""COMPUTED_VALUE"""),"")</f>
        <v/>
      </c>
      <c r="AP36" s="18" t="str">
        <f>IFERROR(__xludf.DUMMYFUNCTION("""COMPUTED_VALUE"""),"")</f>
        <v/>
      </c>
      <c r="AQ36" s="18" t="str">
        <f>IFERROR(__xludf.DUMMYFUNCTION("""COMPUTED_VALUE"""),"")</f>
        <v/>
      </c>
      <c r="AR36" s="18" t="str">
        <f>IFERROR(__xludf.DUMMYFUNCTION("""COMPUTED_VALUE"""),"")</f>
        <v/>
      </c>
      <c r="AS36" s="18" t="str">
        <f>IFERROR(__xludf.DUMMYFUNCTION("""COMPUTED_VALUE"""),"")</f>
        <v/>
      </c>
      <c r="AT36" s="18" t="str">
        <f>IFERROR(__xludf.DUMMYFUNCTION("""COMPUTED_VALUE"""),"")</f>
        <v/>
      </c>
      <c r="AU36" s="18" t="str">
        <f>IFERROR(__xludf.DUMMYFUNCTION("""COMPUTED_VALUE"""),"")</f>
        <v/>
      </c>
      <c r="AV36" s="18" t="str">
        <f>IFERROR(__xludf.DUMMYFUNCTION("""COMPUTED_VALUE"""),"")</f>
        <v/>
      </c>
      <c r="AW36" s="18" t="str">
        <f>IFERROR(__xludf.DUMMYFUNCTION("""COMPUTED_VALUE"""),"")</f>
        <v/>
      </c>
      <c r="AX36" s="18" t="str">
        <f>IFERROR(__xludf.DUMMYFUNCTION("""COMPUTED_VALUE"""),"")</f>
        <v/>
      </c>
      <c r="AY36" s="18" t="str">
        <f>IFERROR(__xludf.DUMMYFUNCTION("""COMPUTED_VALUE"""),"")</f>
        <v/>
      </c>
      <c r="AZ36" s="18" t="str">
        <f>IFERROR(__xludf.DUMMYFUNCTION("""COMPUTED_VALUE"""),"")</f>
        <v/>
      </c>
      <c r="BA36" s="18" t="str">
        <f>IFERROR(__xludf.DUMMYFUNCTION("""COMPUTED_VALUE"""),"")</f>
        <v/>
      </c>
    </row>
    <row r="37">
      <c r="A37" s="11" t="str">
        <f t="shared" si="1"/>
        <v>DNF</v>
      </c>
      <c r="B37" s="19" t="str">
        <f>IFERROR(__xludf.DUMMYFUNCTION("""COMPUTED_VALUE"""),"DNF")</f>
        <v>DNF</v>
      </c>
      <c r="C37" s="20">
        <f>IFERROR(__xludf.DUMMYFUNCTION("""COMPUTED_VALUE"""),126.0)</f>
        <v>126</v>
      </c>
      <c r="D37" s="19" t="str">
        <f>IFERROR(__xludf.DUMMYFUNCTION("""COMPUTED_VALUE"""),"Чайка Антон Юрiйович")</f>
        <v>Чайка Антон Юрiйович</v>
      </c>
      <c r="E37" s="20" t="str">
        <f>IFERROR(__xludf.DUMMYFUNCTION("""COMPUTED_VALUE"""),"Чоловіча")</f>
        <v>Чоловіча</v>
      </c>
      <c r="F37" s="15" t="str">
        <f>IFERROR(__xludf.DUMMYFUNCTION("""COMPUTED_VALUE"""),"Київ")</f>
        <v>Київ</v>
      </c>
      <c r="G37" s="20">
        <f>IFERROR(__xludf.DUMMYFUNCTION("""COMPUTED_VALUE"""),7.0)</f>
        <v>7</v>
      </c>
      <c r="H37" s="16">
        <f>IFERROR(__xludf.DUMMYFUNCTION("""COMPUTED_VALUE"""),46.9)</f>
        <v>46.9</v>
      </c>
      <c r="I37" s="18">
        <f>IFERROR(__xludf.DUMMYFUNCTION("""COMPUTED_VALUE"""),0.028819444444444446)</f>
        <v>0.02881944444</v>
      </c>
      <c r="J37" s="18">
        <f>IFERROR(__xludf.DUMMYFUNCTION("""COMPUTED_VALUE"""),0.03192294973544974)</f>
        <v>0.03192294974</v>
      </c>
      <c r="K37" s="18">
        <f>IFERROR(__xludf.DUMMYFUNCTION("""COMPUTED_VALUE"""),0.03666666666666667)</f>
        <v>0.03666666667</v>
      </c>
      <c r="L37" s="18">
        <f>IFERROR(__xludf.DUMMYFUNCTION("""COMPUTED_VALUE"""),0.029375)</f>
        <v>0.029375</v>
      </c>
      <c r="M37" s="18">
        <f>IFERROR(__xludf.DUMMYFUNCTION("""COMPUTED_VALUE"""),0.029618055555555557)</f>
        <v>0.02961805556</v>
      </c>
      <c r="N37" s="18">
        <f>IFERROR(__xludf.DUMMYFUNCTION("""COMPUTED_VALUE"""),0.031886574074074074)</f>
        <v>0.03188657407</v>
      </c>
      <c r="O37" s="18">
        <f>IFERROR(__xludf.DUMMYFUNCTION("""COMPUTED_VALUE"""),0.03666666666666667)</f>
        <v>0.03666666667</v>
      </c>
      <c r="P37" s="18">
        <f>IFERROR(__xludf.DUMMYFUNCTION("""COMPUTED_VALUE"""),0.028819444444444446)</f>
        <v>0.02881944444</v>
      </c>
      <c r="Q37" s="18">
        <f>IFERROR(__xludf.DUMMYFUNCTION("""COMPUTED_VALUE"""),0.03127314814814815)</f>
        <v>0.03127314815</v>
      </c>
      <c r="R37" s="18">
        <f>IFERROR(__xludf.DUMMYFUNCTION("""COMPUTED_VALUE"""),0.03582175925925926)</f>
        <v>0.03582175926</v>
      </c>
      <c r="S37" s="18" t="str">
        <f>IFERROR(__xludf.DUMMYFUNCTION("""COMPUTED_VALUE"""),"")</f>
        <v/>
      </c>
      <c r="T37" s="18" t="str">
        <f>IFERROR(__xludf.DUMMYFUNCTION("""COMPUTED_VALUE"""),"")</f>
        <v/>
      </c>
      <c r="U37" s="18" t="str">
        <f>IFERROR(__xludf.DUMMYFUNCTION("""COMPUTED_VALUE"""),"")</f>
        <v/>
      </c>
      <c r="V37" s="18" t="str">
        <f>IFERROR(__xludf.DUMMYFUNCTION("""COMPUTED_VALUE"""),"")</f>
        <v/>
      </c>
      <c r="W37" s="18" t="str">
        <f>IFERROR(__xludf.DUMMYFUNCTION("""COMPUTED_VALUE"""),"")</f>
        <v/>
      </c>
      <c r="X37" s="18" t="str">
        <f>IFERROR(__xludf.DUMMYFUNCTION("""COMPUTED_VALUE"""),"")</f>
        <v/>
      </c>
      <c r="Y37" s="18" t="str">
        <f>IFERROR(__xludf.DUMMYFUNCTION("""COMPUTED_VALUE"""),"")</f>
        <v/>
      </c>
      <c r="Z37" s="18" t="str">
        <f>IFERROR(__xludf.DUMMYFUNCTION("""COMPUTED_VALUE"""),"")</f>
        <v/>
      </c>
      <c r="AA37" s="18" t="str">
        <f>IFERROR(__xludf.DUMMYFUNCTION("""COMPUTED_VALUE"""),"")</f>
        <v/>
      </c>
      <c r="AB37" s="18" t="str">
        <f>IFERROR(__xludf.DUMMYFUNCTION("""COMPUTED_VALUE"""),"")</f>
        <v/>
      </c>
      <c r="AC37" s="18" t="str">
        <f>IFERROR(__xludf.DUMMYFUNCTION("""COMPUTED_VALUE"""),"")</f>
        <v/>
      </c>
      <c r="AD37" s="18" t="str">
        <f>IFERROR(__xludf.DUMMYFUNCTION("""COMPUTED_VALUE"""),"")</f>
        <v/>
      </c>
      <c r="AE37" s="18" t="str">
        <f>IFERROR(__xludf.DUMMYFUNCTION("""COMPUTED_VALUE"""),"")</f>
        <v/>
      </c>
      <c r="AF37" s="18" t="str">
        <f>IFERROR(__xludf.DUMMYFUNCTION("""COMPUTED_VALUE"""),"")</f>
        <v/>
      </c>
      <c r="AG37" s="18" t="str">
        <f>IFERROR(__xludf.DUMMYFUNCTION("""COMPUTED_VALUE"""),"")</f>
        <v/>
      </c>
      <c r="AH37" s="18" t="str">
        <f>IFERROR(__xludf.DUMMYFUNCTION("""COMPUTED_VALUE"""),"")</f>
        <v/>
      </c>
      <c r="AI37" s="18" t="str">
        <f>IFERROR(__xludf.DUMMYFUNCTION("""COMPUTED_VALUE"""),"")</f>
        <v/>
      </c>
      <c r="AJ37" s="18" t="str">
        <f>IFERROR(__xludf.DUMMYFUNCTION("""COMPUTED_VALUE"""),"")</f>
        <v/>
      </c>
      <c r="AK37" s="18" t="str">
        <f>IFERROR(__xludf.DUMMYFUNCTION("""COMPUTED_VALUE"""),"")</f>
        <v/>
      </c>
      <c r="AL37" s="18" t="str">
        <f>IFERROR(__xludf.DUMMYFUNCTION("""COMPUTED_VALUE"""),"")</f>
        <v/>
      </c>
      <c r="AM37" s="18" t="str">
        <f>IFERROR(__xludf.DUMMYFUNCTION("""COMPUTED_VALUE"""),"")</f>
        <v/>
      </c>
      <c r="AN37" s="18" t="str">
        <f>IFERROR(__xludf.DUMMYFUNCTION("""COMPUTED_VALUE"""),"")</f>
        <v/>
      </c>
      <c r="AO37" s="18" t="str">
        <f>IFERROR(__xludf.DUMMYFUNCTION("""COMPUTED_VALUE"""),"")</f>
        <v/>
      </c>
      <c r="AP37" s="18" t="str">
        <f>IFERROR(__xludf.DUMMYFUNCTION("""COMPUTED_VALUE"""),"")</f>
        <v/>
      </c>
      <c r="AQ37" s="18" t="str">
        <f>IFERROR(__xludf.DUMMYFUNCTION("""COMPUTED_VALUE"""),"")</f>
        <v/>
      </c>
      <c r="AR37" s="18" t="str">
        <f>IFERROR(__xludf.DUMMYFUNCTION("""COMPUTED_VALUE"""),"")</f>
        <v/>
      </c>
      <c r="AS37" s="18" t="str">
        <f>IFERROR(__xludf.DUMMYFUNCTION("""COMPUTED_VALUE"""),"")</f>
        <v/>
      </c>
      <c r="AT37" s="18" t="str">
        <f>IFERROR(__xludf.DUMMYFUNCTION("""COMPUTED_VALUE"""),"")</f>
        <v/>
      </c>
      <c r="AU37" s="18" t="str">
        <f>IFERROR(__xludf.DUMMYFUNCTION("""COMPUTED_VALUE"""),"")</f>
        <v/>
      </c>
      <c r="AV37" s="18" t="str">
        <f>IFERROR(__xludf.DUMMYFUNCTION("""COMPUTED_VALUE"""),"")</f>
        <v/>
      </c>
      <c r="AW37" s="18" t="str">
        <f>IFERROR(__xludf.DUMMYFUNCTION("""COMPUTED_VALUE"""),"")</f>
        <v/>
      </c>
      <c r="AX37" s="18" t="str">
        <f>IFERROR(__xludf.DUMMYFUNCTION("""COMPUTED_VALUE"""),"")</f>
        <v/>
      </c>
      <c r="AY37" s="18" t="str">
        <f>IFERROR(__xludf.DUMMYFUNCTION("""COMPUTED_VALUE"""),"")</f>
        <v/>
      </c>
      <c r="AZ37" s="18" t="str">
        <f>IFERROR(__xludf.DUMMYFUNCTION("""COMPUTED_VALUE"""),"")</f>
        <v/>
      </c>
      <c r="BA37" s="18" t="str">
        <f>IFERROR(__xludf.DUMMYFUNCTION("""COMPUTED_VALUE"""),"")</f>
        <v/>
      </c>
    </row>
    <row r="38">
      <c r="A38" s="11" t="str">
        <f t="shared" si="1"/>
        <v>DNF</v>
      </c>
      <c r="B38" s="15" t="str">
        <f>IFERROR(__xludf.DUMMYFUNCTION("""COMPUTED_VALUE"""),"DNF")</f>
        <v>DNF</v>
      </c>
      <c r="C38" s="20">
        <f>IFERROR(__xludf.DUMMYFUNCTION("""COMPUTED_VALUE"""),138.0)</f>
        <v>138</v>
      </c>
      <c r="D38" s="15" t="str">
        <f>IFERROR(__xludf.DUMMYFUNCTION("""COMPUTED_VALUE"""),"Овчарук Андрій Миколайович")</f>
        <v>Овчарук Андрій Миколайович</v>
      </c>
      <c r="E38" s="20" t="str">
        <f>IFERROR(__xludf.DUMMYFUNCTION("""COMPUTED_VALUE"""),"Чоловіча")</f>
        <v>Чоловіча</v>
      </c>
      <c r="F38" s="15" t="str">
        <f>IFERROR(__xludf.DUMMYFUNCTION("""COMPUTED_VALUE"""),"Київ")</f>
        <v>Київ</v>
      </c>
      <c r="G38" s="16">
        <f>IFERROR(__xludf.DUMMYFUNCTION("""COMPUTED_VALUE"""),7.0)</f>
        <v>7</v>
      </c>
      <c r="H38" s="16">
        <f>IFERROR(__xludf.DUMMYFUNCTION("""COMPUTED_VALUE"""),46.9)</f>
        <v>46.9</v>
      </c>
      <c r="I38" s="18">
        <f>IFERROR(__xludf.DUMMYFUNCTION("""COMPUTED_VALUE"""),0.02666666666666667)</f>
        <v>0.02666666667</v>
      </c>
      <c r="J38" s="18">
        <f>IFERROR(__xludf.DUMMYFUNCTION("""COMPUTED_VALUE"""),0.027572751322751325)</f>
        <v>0.02757275132</v>
      </c>
      <c r="K38" s="18">
        <f>IFERROR(__xludf.DUMMYFUNCTION("""COMPUTED_VALUE"""),0.029074074074074075)</f>
        <v>0.02907407407</v>
      </c>
      <c r="L38" s="18">
        <f>IFERROR(__xludf.DUMMYFUNCTION("""COMPUTED_VALUE"""),0.02704861111111111)</f>
        <v>0.02704861111</v>
      </c>
      <c r="M38" s="18">
        <f>IFERROR(__xludf.DUMMYFUNCTION("""COMPUTED_VALUE"""),0.02666666666666667)</f>
        <v>0.02666666667</v>
      </c>
      <c r="N38" s="18">
        <f>IFERROR(__xludf.DUMMYFUNCTION("""COMPUTED_VALUE"""),0.027060185185185184)</f>
        <v>0.02706018519</v>
      </c>
      <c r="O38" s="18">
        <f>IFERROR(__xludf.DUMMYFUNCTION("""COMPUTED_VALUE"""),0.02763888888888889)</f>
        <v>0.02763888889</v>
      </c>
      <c r="P38" s="18">
        <f>IFERROR(__xludf.DUMMYFUNCTION("""COMPUTED_VALUE"""),0.028101851851851854)</f>
        <v>0.02810185185</v>
      </c>
      <c r="Q38" s="18">
        <f>IFERROR(__xludf.DUMMYFUNCTION("""COMPUTED_VALUE"""),0.02741898148148148)</f>
        <v>0.02741898148</v>
      </c>
      <c r="R38" s="18">
        <f>IFERROR(__xludf.DUMMYFUNCTION("""COMPUTED_VALUE"""),0.029074074074074075)</f>
        <v>0.02907407407</v>
      </c>
      <c r="S38" s="18" t="str">
        <f>IFERROR(__xludf.DUMMYFUNCTION("""COMPUTED_VALUE"""),"")</f>
        <v/>
      </c>
      <c r="T38" s="18" t="str">
        <f>IFERROR(__xludf.DUMMYFUNCTION("""COMPUTED_VALUE"""),"")</f>
        <v/>
      </c>
      <c r="U38" s="18" t="str">
        <f>IFERROR(__xludf.DUMMYFUNCTION("""COMPUTED_VALUE"""),"")</f>
        <v/>
      </c>
      <c r="V38" s="18" t="str">
        <f>IFERROR(__xludf.DUMMYFUNCTION("""COMPUTED_VALUE"""),"")</f>
        <v/>
      </c>
      <c r="W38" s="18" t="str">
        <f>IFERROR(__xludf.DUMMYFUNCTION("""COMPUTED_VALUE"""),"")</f>
        <v/>
      </c>
      <c r="X38" s="18" t="str">
        <f>IFERROR(__xludf.DUMMYFUNCTION("""COMPUTED_VALUE"""),"")</f>
        <v/>
      </c>
      <c r="Y38" s="18" t="str">
        <f>IFERROR(__xludf.DUMMYFUNCTION("""COMPUTED_VALUE"""),"")</f>
        <v/>
      </c>
      <c r="Z38" s="18" t="str">
        <f>IFERROR(__xludf.DUMMYFUNCTION("""COMPUTED_VALUE"""),"")</f>
        <v/>
      </c>
      <c r="AA38" s="18" t="str">
        <f>IFERROR(__xludf.DUMMYFUNCTION("""COMPUTED_VALUE"""),"")</f>
        <v/>
      </c>
      <c r="AB38" s="18" t="str">
        <f>IFERROR(__xludf.DUMMYFUNCTION("""COMPUTED_VALUE"""),"")</f>
        <v/>
      </c>
      <c r="AC38" s="18" t="str">
        <f>IFERROR(__xludf.DUMMYFUNCTION("""COMPUTED_VALUE"""),"")</f>
        <v/>
      </c>
      <c r="AD38" s="18" t="str">
        <f>IFERROR(__xludf.DUMMYFUNCTION("""COMPUTED_VALUE"""),"")</f>
        <v/>
      </c>
      <c r="AE38" s="18" t="str">
        <f>IFERROR(__xludf.DUMMYFUNCTION("""COMPUTED_VALUE"""),"")</f>
        <v/>
      </c>
      <c r="AF38" s="18" t="str">
        <f>IFERROR(__xludf.DUMMYFUNCTION("""COMPUTED_VALUE"""),"")</f>
        <v/>
      </c>
      <c r="AG38" s="18" t="str">
        <f>IFERROR(__xludf.DUMMYFUNCTION("""COMPUTED_VALUE"""),"")</f>
        <v/>
      </c>
      <c r="AH38" s="18" t="str">
        <f>IFERROR(__xludf.DUMMYFUNCTION("""COMPUTED_VALUE"""),"")</f>
        <v/>
      </c>
      <c r="AI38" s="18" t="str">
        <f>IFERROR(__xludf.DUMMYFUNCTION("""COMPUTED_VALUE"""),"")</f>
        <v/>
      </c>
      <c r="AJ38" s="18" t="str">
        <f>IFERROR(__xludf.DUMMYFUNCTION("""COMPUTED_VALUE"""),"")</f>
        <v/>
      </c>
      <c r="AK38" s="18" t="str">
        <f>IFERROR(__xludf.DUMMYFUNCTION("""COMPUTED_VALUE"""),"")</f>
        <v/>
      </c>
      <c r="AL38" s="18" t="str">
        <f>IFERROR(__xludf.DUMMYFUNCTION("""COMPUTED_VALUE"""),"")</f>
        <v/>
      </c>
      <c r="AM38" s="18" t="str">
        <f>IFERROR(__xludf.DUMMYFUNCTION("""COMPUTED_VALUE"""),"")</f>
        <v/>
      </c>
      <c r="AN38" s="18" t="str">
        <f>IFERROR(__xludf.DUMMYFUNCTION("""COMPUTED_VALUE"""),"")</f>
        <v/>
      </c>
      <c r="AO38" s="18" t="str">
        <f>IFERROR(__xludf.DUMMYFUNCTION("""COMPUTED_VALUE"""),"")</f>
        <v/>
      </c>
      <c r="AP38" s="18" t="str">
        <f>IFERROR(__xludf.DUMMYFUNCTION("""COMPUTED_VALUE"""),"")</f>
        <v/>
      </c>
      <c r="AQ38" s="18" t="str">
        <f>IFERROR(__xludf.DUMMYFUNCTION("""COMPUTED_VALUE"""),"")</f>
        <v/>
      </c>
      <c r="AR38" s="18" t="str">
        <f>IFERROR(__xludf.DUMMYFUNCTION("""COMPUTED_VALUE"""),"")</f>
        <v/>
      </c>
      <c r="AS38" s="18" t="str">
        <f>IFERROR(__xludf.DUMMYFUNCTION("""COMPUTED_VALUE"""),"")</f>
        <v/>
      </c>
      <c r="AT38" s="18" t="str">
        <f>IFERROR(__xludf.DUMMYFUNCTION("""COMPUTED_VALUE"""),"")</f>
        <v/>
      </c>
      <c r="AU38" s="18" t="str">
        <f>IFERROR(__xludf.DUMMYFUNCTION("""COMPUTED_VALUE"""),"")</f>
        <v/>
      </c>
      <c r="AV38" s="18" t="str">
        <f>IFERROR(__xludf.DUMMYFUNCTION("""COMPUTED_VALUE"""),"")</f>
        <v/>
      </c>
      <c r="AW38" s="18" t="str">
        <f>IFERROR(__xludf.DUMMYFUNCTION("""COMPUTED_VALUE"""),"")</f>
        <v/>
      </c>
      <c r="AX38" s="18" t="str">
        <f>IFERROR(__xludf.DUMMYFUNCTION("""COMPUTED_VALUE"""),"")</f>
        <v/>
      </c>
      <c r="AY38" s="18" t="str">
        <f>IFERROR(__xludf.DUMMYFUNCTION("""COMPUTED_VALUE"""),"")</f>
        <v/>
      </c>
      <c r="AZ38" s="18" t="str">
        <f>IFERROR(__xludf.DUMMYFUNCTION("""COMPUTED_VALUE"""),"")</f>
        <v/>
      </c>
      <c r="BA38" s="18" t="str">
        <f>IFERROR(__xludf.DUMMYFUNCTION("""COMPUTED_VALUE"""),"")</f>
        <v/>
      </c>
    </row>
    <row r="39">
      <c r="A39" s="11" t="str">
        <f t="shared" si="1"/>
        <v>DNF</v>
      </c>
      <c r="B39" s="19" t="str">
        <f>IFERROR(__xludf.DUMMYFUNCTION("""COMPUTED_VALUE"""),"DNF")</f>
        <v>DNF</v>
      </c>
      <c r="C39" s="20">
        <f>IFERROR(__xludf.DUMMYFUNCTION("""COMPUTED_VALUE"""),189.0)</f>
        <v>189</v>
      </c>
      <c r="D39" s="19" t="str">
        <f>IFERROR(__xludf.DUMMYFUNCTION("""COMPUTED_VALUE"""),"Туркулевич Євген Сергійович")</f>
        <v>Туркулевич Євген Сергійович</v>
      </c>
      <c r="E39" s="20" t="str">
        <f>IFERROR(__xludf.DUMMYFUNCTION("""COMPUTED_VALUE"""),"Чоловіча")</f>
        <v>Чоловіча</v>
      </c>
      <c r="F39" s="15" t="str">
        <f>IFERROR(__xludf.DUMMYFUNCTION("""COMPUTED_VALUE"""),"Київ")</f>
        <v>Київ</v>
      </c>
      <c r="G39" s="16">
        <f>IFERROR(__xludf.DUMMYFUNCTION("""COMPUTED_VALUE"""),7.0)</f>
        <v>7</v>
      </c>
      <c r="H39" s="16">
        <f>IFERROR(__xludf.DUMMYFUNCTION("""COMPUTED_VALUE"""),46.9)</f>
        <v>46.9</v>
      </c>
      <c r="I39" s="18">
        <f>IFERROR(__xludf.DUMMYFUNCTION("""COMPUTED_VALUE"""),0.025752314814814815)</f>
        <v>0.02575231481</v>
      </c>
      <c r="J39" s="18">
        <f>IFERROR(__xludf.DUMMYFUNCTION("""COMPUTED_VALUE"""),0.029143518518518517)</f>
        <v>0.02914351852</v>
      </c>
      <c r="K39" s="18">
        <f>IFERROR(__xludf.DUMMYFUNCTION("""COMPUTED_VALUE"""),0.03885416666666667)</f>
        <v>0.03885416667</v>
      </c>
      <c r="L39" s="18">
        <f>IFERROR(__xludf.DUMMYFUNCTION("""COMPUTED_VALUE"""),0.030393518518518518)</f>
        <v>0.03039351852</v>
      </c>
      <c r="M39" s="18">
        <f>IFERROR(__xludf.DUMMYFUNCTION("""COMPUTED_VALUE"""),0.028657407407407406)</f>
        <v>0.02865740741</v>
      </c>
      <c r="N39" s="18">
        <f>IFERROR(__xludf.DUMMYFUNCTION("""COMPUTED_VALUE"""),0.02722222222222222)</f>
        <v>0.02722222222</v>
      </c>
      <c r="O39" s="18">
        <f>IFERROR(__xludf.DUMMYFUNCTION("""COMPUTED_VALUE"""),0.027094907407407408)</f>
        <v>0.02709490741</v>
      </c>
      <c r="P39" s="18">
        <f>IFERROR(__xludf.DUMMYFUNCTION("""COMPUTED_VALUE"""),0.026030092592592594)</f>
        <v>0.02603009259</v>
      </c>
      <c r="Q39" s="18">
        <f>IFERROR(__xludf.DUMMYFUNCTION("""COMPUTED_VALUE"""),0.025752314814814815)</f>
        <v>0.02575231481</v>
      </c>
      <c r="R39" s="18">
        <f>IFERROR(__xludf.DUMMYFUNCTION("""COMPUTED_VALUE"""),0.03885416666666667)</f>
        <v>0.03885416667</v>
      </c>
      <c r="S39" s="18" t="str">
        <f>IFERROR(__xludf.DUMMYFUNCTION("""COMPUTED_VALUE"""),"")</f>
        <v/>
      </c>
      <c r="T39" s="18" t="str">
        <f>IFERROR(__xludf.DUMMYFUNCTION("""COMPUTED_VALUE"""),"")</f>
        <v/>
      </c>
      <c r="U39" s="18" t="str">
        <f>IFERROR(__xludf.DUMMYFUNCTION("""COMPUTED_VALUE"""),"")</f>
        <v/>
      </c>
      <c r="V39" s="18" t="str">
        <f>IFERROR(__xludf.DUMMYFUNCTION("""COMPUTED_VALUE"""),"")</f>
        <v/>
      </c>
      <c r="W39" s="18" t="str">
        <f>IFERROR(__xludf.DUMMYFUNCTION("""COMPUTED_VALUE"""),"")</f>
        <v/>
      </c>
      <c r="X39" s="18" t="str">
        <f>IFERROR(__xludf.DUMMYFUNCTION("""COMPUTED_VALUE"""),"")</f>
        <v/>
      </c>
      <c r="Y39" s="18" t="str">
        <f>IFERROR(__xludf.DUMMYFUNCTION("""COMPUTED_VALUE"""),"")</f>
        <v/>
      </c>
      <c r="Z39" s="18" t="str">
        <f>IFERROR(__xludf.DUMMYFUNCTION("""COMPUTED_VALUE"""),"")</f>
        <v/>
      </c>
      <c r="AA39" s="18" t="str">
        <f>IFERROR(__xludf.DUMMYFUNCTION("""COMPUTED_VALUE"""),"")</f>
        <v/>
      </c>
      <c r="AB39" s="18" t="str">
        <f>IFERROR(__xludf.DUMMYFUNCTION("""COMPUTED_VALUE"""),"")</f>
        <v/>
      </c>
      <c r="AC39" s="18" t="str">
        <f>IFERROR(__xludf.DUMMYFUNCTION("""COMPUTED_VALUE"""),"")</f>
        <v/>
      </c>
      <c r="AD39" s="18" t="str">
        <f>IFERROR(__xludf.DUMMYFUNCTION("""COMPUTED_VALUE"""),"")</f>
        <v/>
      </c>
      <c r="AE39" s="18" t="str">
        <f>IFERROR(__xludf.DUMMYFUNCTION("""COMPUTED_VALUE"""),"")</f>
        <v/>
      </c>
      <c r="AF39" s="18" t="str">
        <f>IFERROR(__xludf.DUMMYFUNCTION("""COMPUTED_VALUE"""),"")</f>
        <v/>
      </c>
      <c r="AG39" s="18" t="str">
        <f>IFERROR(__xludf.DUMMYFUNCTION("""COMPUTED_VALUE"""),"")</f>
        <v/>
      </c>
      <c r="AH39" s="18" t="str">
        <f>IFERROR(__xludf.DUMMYFUNCTION("""COMPUTED_VALUE"""),"")</f>
        <v/>
      </c>
      <c r="AI39" s="18" t="str">
        <f>IFERROR(__xludf.DUMMYFUNCTION("""COMPUTED_VALUE"""),"")</f>
        <v/>
      </c>
      <c r="AJ39" s="18" t="str">
        <f>IFERROR(__xludf.DUMMYFUNCTION("""COMPUTED_VALUE"""),"")</f>
        <v/>
      </c>
      <c r="AK39" s="18" t="str">
        <f>IFERROR(__xludf.DUMMYFUNCTION("""COMPUTED_VALUE"""),"")</f>
        <v/>
      </c>
      <c r="AL39" s="18" t="str">
        <f>IFERROR(__xludf.DUMMYFUNCTION("""COMPUTED_VALUE"""),"")</f>
        <v/>
      </c>
      <c r="AM39" s="18" t="str">
        <f>IFERROR(__xludf.DUMMYFUNCTION("""COMPUTED_VALUE"""),"")</f>
        <v/>
      </c>
      <c r="AN39" s="18" t="str">
        <f>IFERROR(__xludf.DUMMYFUNCTION("""COMPUTED_VALUE"""),"")</f>
        <v/>
      </c>
      <c r="AO39" s="18" t="str">
        <f>IFERROR(__xludf.DUMMYFUNCTION("""COMPUTED_VALUE"""),"")</f>
        <v/>
      </c>
      <c r="AP39" s="18" t="str">
        <f>IFERROR(__xludf.DUMMYFUNCTION("""COMPUTED_VALUE"""),"")</f>
        <v/>
      </c>
      <c r="AQ39" s="18" t="str">
        <f>IFERROR(__xludf.DUMMYFUNCTION("""COMPUTED_VALUE"""),"")</f>
        <v/>
      </c>
      <c r="AR39" s="18" t="str">
        <f>IFERROR(__xludf.DUMMYFUNCTION("""COMPUTED_VALUE"""),"")</f>
        <v/>
      </c>
      <c r="AS39" s="18" t="str">
        <f>IFERROR(__xludf.DUMMYFUNCTION("""COMPUTED_VALUE"""),"")</f>
        <v/>
      </c>
      <c r="AT39" s="18" t="str">
        <f>IFERROR(__xludf.DUMMYFUNCTION("""COMPUTED_VALUE"""),"")</f>
        <v/>
      </c>
      <c r="AU39" s="18" t="str">
        <f>IFERROR(__xludf.DUMMYFUNCTION("""COMPUTED_VALUE"""),"")</f>
        <v/>
      </c>
      <c r="AV39" s="18" t="str">
        <f>IFERROR(__xludf.DUMMYFUNCTION("""COMPUTED_VALUE"""),"")</f>
        <v/>
      </c>
      <c r="AW39" s="18" t="str">
        <f>IFERROR(__xludf.DUMMYFUNCTION("""COMPUTED_VALUE"""),"")</f>
        <v/>
      </c>
      <c r="AX39" s="18" t="str">
        <f>IFERROR(__xludf.DUMMYFUNCTION("""COMPUTED_VALUE"""),"")</f>
        <v/>
      </c>
      <c r="AY39" s="18" t="str">
        <f>IFERROR(__xludf.DUMMYFUNCTION("""COMPUTED_VALUE"""),"")</f>
        <v/>
      </c>
      <c r="AZ39" s="18" t="str">
        <f>IFERROR(__xludf.DUMMYFUNCTION("""COMPUTED_VALUE"""),"")</f>
        <v/>
      </c>
      <c r="BA39" s="18" t="str">
        <f>IFERROR(__xludf.DUMMYFUNCTION("""COMPUTED_VALUE"""),"")</f>
        <v/>
      </c>
    </row>
    <row r="40">
      <c r="A40" s="11" t="str">
        <f t="shared" si="1"/>
        <v>DNF</v>
      </c>
      <c r="B40" s="15" t="str">
        <f>IFERROR(__xludf.DUMMYFUNCTION("""COMPUTED_VALUE"""),"DNF")</f>
        <v>DNF</v>
      </c>
      <c r="C40" s="20">
        <f>IFERROR(__xludf.DUMMYFUNCTION("""COMPUTED_VALUE"""),158.0)</f>
        <v>158</v>
      </c>
      <c r="D40" s="15" t="str">
        <f>IFERROR(__xludf.DUMMYFUNCTION("""COMPUTED_VALUE"""),"Нарманiя Гиоргий Романович ")</f>
        <v>Нарманiя Гиоргий Романович </v>
      </c>
      <c r="E40" s="20" t="str">
        <f>IFERROR(__xludf.DUMMYFUNCTION("""COMPUTED_VALUE"""),"Чоловіча")</f>
        <v>Чоловіча</v>
      </c>
      <c r="F40" s="15" t="str">
        <f>IFERROR(__xludf.DUMMYFUNCTION("""COMPUTED_VALUE"""),"Київ")</f>
        <v>Київ</v>
      </c>
      <c r="G40" s="16">
        <f>IFERROR(__xludf.DUMMYFUNCTION("""COMPUTED_VALUE"""),6.0)</f>
        <v>6</v>
      </c>
      <c r="H40" s="16">
        <f>IFERROR(__xludf.DUMMYFUNCTION("""COMPUTED_VALUE"""),40.2)</f>
        <v>40.2</v>
      </c>
      <c r="I40" s="18">
        <f>IFERROR(__xludf.DUMMYFUNCTION("""COMPUTED_VALUE"""),0.026608796296296297)</f>
        <v>0.0266087963</v>
      </c>
      <c r="J40" s="18">
        <f>IFERROR(__xludf.DUMMYFUNCTION("""COMPUTED_VALUE"""),0.03053047839506173)</f>
        <v>0.0305304784</v>
      </c>
      <c r="K40" s="18">
        <f>IFERROR(__xludf.DUMMYFUNCTION("""COMPUTED_VALUE"""),0.03991898148148148)</f>
        <v>0.03991898148</v>
      </c>
      <c r="L40" s="18">
        <f>IFERROR(__xludf.DUMMYFUNCTION("""COMPUTED_VALUE"""),0.027569444444444445)</f>
        <v>0.02756944444</v>
      </c>
      <c r="M40" s="18">
        <f>IFERROR(__xludf.DUMMYFUNCTION("""COMPUTED_VALUE"""),0.026608796296296297)</f>
        <v>0.0266087963</v>
      </c>
      <c r="N40" s="18">
        <f>IFERROR(__xludf.DUMMYFUNCTION("""COMPUTED_VALUE"""),0.026689814814814816)</f>
        <v>0.02668981481</v>
      </c>
      <c r="O40" s="18">
        <f>IFERROR(__xludf.DUMMYFUNCTION("""COMPUTED_VALUE"""),0.030358796296296297)</f>
        <v>0.0303587963</v>
      </c>
      <c r="P40" s="18">
        <f>IFERROR(__xludf.DUMMYFUNCTION("""COMPUTED_VALUE"""),0.03203703703703704)</f>
        <v>0.03203703704</v>
      </c>
      <c r="Q40" s="18">
        <f>IFERROR(__xludf.DUMMYFUNCTION("""COMPUTED_VALUE"""),0.03991898148148148)</f>
        <v>0.03991898148</v>
      </c>
      <c r="R40" s="18" t="str">
        <f>IFERROR(__xludf.DUMMYFUNCTION("""COMPUTED_VALUE"""),"")</f>
        <v/>
      </c>
      <c r="S40" s="18" t="str">
        <f>IFERROR(__xludf.DUMMYFUNCTION("""COMPUTED_VALUE"""),"")</f>
        <v/>
      </c>
      <c r="T40" s="18" t="str">
        <f>IFERROR(__xludf.DUMMYFUNCTION("""COMPUTED_VALUE"""),"")</f>
        <v/>
      </c>
      <c r="U40" s="18" t="str">
        <f>IFERROR(__xludf.DUMMYFUNCTION("""COMPUTED_VALUE"""),"")</f>
        <v/>
      </c>
      <c r="V40" s="18" t="str">
        <f>IFERROR(__xludf.DUMMYFUNCTION("""COMPUTED_VALUE"""),"")</f>
        <v/>
      </c>
      <c r="W40" s="18" t="str">
        <f>IFERROR(__xludf.DUMMYFUNCTION("""COMPUTED_VALUE"""),"")</f>
        <v/>
      </c>
      <c r="X40" s="18" t="str">
        <f>IFERROR(__xludf.DUMMYFUNCTION("""COMPUTED_VALUE"""),"")</f>
        <v/>
      </c>
      <c r="Y40" s="18" t="str">
        <f>IFERROR(__xludf.DUMMYFUNCTION("""COMPUTED_VALUE"""),"")</f>
        <v/>
      </c>
      <c r="Z40" s="18" t="str">
        <f>IFERROR(__xludf.DUMMYFUNCTION("""COMPUTED_VALUE"""),"")</f>
        <v/>
      </c>
      <c r="AA40" s="18" t="str">
        <f>IFERROR(__xludf.DUMMYFUNCTION("""COMPUTED_VALUE"""),"")</f>
        <v/>
      </c>
      <c r="AB40" s="18" t="str">
        <f>IFERROR(__xludf.DUMMYFUNCTION("""COMPUTED_VALUE"""),"")</f>
        <v/>
      </c>
      <c r="AC40" s="18" t="str">
        <f>IFERROR(__xludf.DUMMYFUNCTION("""COMPUTED_VALUE"""),"")</f>
        <v/>
      </c>
      <c r="AD40" s="18" t="str">
        <f>IFERROR(__xludf.DUMMYFUNCTION("""COMPUTED_VALUE"""),"")</f>
        <v/>
      </c>
      <c r="AE40" s="18" t="str">
        <f>IFERROR(__xludf.DUMMYFUNCTION("""COMPUTED_VALUE"""),"")</f>
        <v/>
      </c>
      <c r="AF40" s="18" t="str">
        <f>IFERROR(__xludf.DUMMYFUNCTION("""COMPUTED_VALUE"""),"")</f>
        <v/>
      </c>
      <c r="AG40" s="18" t="str">
        <f>IFERROR(__xludf.DUMMYFUNCTION("""COMPUTED_VALUE"""),"")</f>
        <v/>
      </c>
      <c r="AH40" s="18" t="str">
        <f>IFERROR(__xludf.DUMMYFUNCTION("""COMPUTED_VALUE"""),"")</f>
        <v/>
      </c>
      <c r="AI40" s="18" t="str">
        <f>IFERROR(__xludf.DUMMYFUNCTION("""COMPUTED_VALUE"""),"")</f>
        <v/>
      </c>
      <c r="AJ40" s="18" t="str">
        <f>IFERROR(__xludf.DUMMYFUNCTION("""COMPUTED_VALUE"""),"")</f>
        <v/>
      </c>
      <c r="AK40" s="18" t="str">
        <f>IFERROR(__xludf.DUMMYFUNCTION("""COMPUTED_VALUE"""),"")</f>
        <v/>
      </c>
      <c r="AL40" s="18" t="str">
        <f>IFERROR(__xludf.DUMMYFUNCTION("""COMPUTED_VALUE"""),"")</f>
        <v/>
      </c>
      <c r="AM40" s="18" t="str">
        <f>IFERROR(__xludf.DUMMYFUNCTION("""COMPUTED_VALUE"""),"")</f>
        <v/>
      </c>
      <c r="AN40" s="18" t="str">
        <f>IFERROR(__xludf.DUMMYFUNCTION("""COMPUTED_VALUE"""),"")</f>
        <v/>
      </c>
      <c r="AO40" s="18" t="str">
        <f>IFERROR(__xludf.DUMMYFUNCTION("""COMPUTED_VALUE"""),"")</f>
        <v/>
      </c>
      <c r="AP40" s="18" t="str">
        <f>IFERROR(__xludf.DUMMYFUNCTION("""COMPUTED_VALUE"""),"")</f>
        <v/>
      </c>
      <c r="AQ40" s="18" t="str">
        <f>IFERROR(__xludf.DUMMYFUNCTION("""COMPUTED_VALUE"""),"")</f>
        <v/>
      </c>
      <c r="AR40" s="18" t="str">
        <f>IFERROR(__xludf.DUMMYFUNCTION("""COMPUTED_VALUE"""),"")</f>
        <v/>
      </c>
      <c r="AS40" s="18" t="str">
        <f>IFERROR(__xludf.DUMMYFUNCTION("""COMPUTED_VALUE"""),"")</f>
        <v/>
      </c>
      <c r="AT40" s="18" t="str">
        <f>IFERROR(__xludf.DUMMYFUNCTION("""COMPUTED_VALUE"""),"")</f>
        <v/>
      </c>
      <c r="AU40" s="18" t="str">
        <f>IFERROR(__xludf.DUMMYFUNCTION("""COMPUTED_VALUE"""),"")</f>
        <v/>
      </c>
      <c r="AV40" s="18" t="str">
        <f>IFERROR(__xludf.DUMMYFUNCTION("""COMPUTED_VALUE"""),"")</f>
        <v/>
      </c>
      <c r="AW40" s="18" t="str">
        <f>IFERROR(__xludf.DUMMYFUNCTION("""COMPUTED_VALUE"""),"")</f>
        <v/>
      </c>
      <c r="AX40" s="18" t="str">
        <f>IFERROR(__xludf.DUMMYFUNCTION("""COMPUTED_VALUE"""),"")</f>
        <v/>
      </c>
      <c r="AY40" s="18" t="str">
        <f>IFERROR(__xludf.DUMMYFUNCTION("""COMPUTED_VALUE"""),"")</f>
        <v/>
      </c>
      <c r="AZ40" s="18" t="str">
        <f>IFERROR(__xludf.DUMMYFUNCTION("""COMPUTED_VALUE"""),"")</f>
        <v/>
      </c>
      <c r="BA40" s="18" t="str">
        <f>IFERROR(__xludf.DUMMYFUNCTION("""COMPUTED_VALUE"""),"")</f>
        <v/>
      </c>
    </row>
    <row r="41">
      <c r="A41" s="11" t="str">
        <f t="shared" si="1"/>
        <v>DNF</v>
      </c>
      <c r="B41" s="19" t="str">
        <f>IFERROR(__xludf.DUMMYFUNCTION("""COMPUTED_VALUE"""),"DNF")</f>
        <v>DNF</v>
      </c>
      <c r="C41" s="20">
        <f>IFERROR(__xludf.DUMMYFUNCTION("""COMPUTED_VALUE"""),103.0)</f>
        <v>103</v>
      </c>
      <c r="D41" s="19" t="str">
        <f>IFERROR(__xludf.DUMMYFUNCTION("""COMPUTED_VALUE"""),"Васанова Ольга Олександрівна")</f>
        <v>Васанова Ольга Олександрівна</v>
      </c>
      <c r="E41" s="20" t="str">
        <f>IFERROR(__xludf.DUMMYFUNCTION("""COMPUTED_VALUE"""),"Жіноча")</f>
        <v>Жіноча</v>
      </c>
      <c r="F41" s="15" t="str">
        <f>IFERROR(__xludf.DUMMYFUNCTION("""COMPUTED_VALUE"""),"Київ")</f>
        <v>Київ</v>
      </c>
      <c r="G41" s="16">
        <f>IFERROR(__xludf.DUMMYFUNCTION("""COMPUTED_VALUE"""),5.0)</f>
        <v>5</v>
      </c>
      <c r="H41" s="16">
        <f>IFERROR(__xludf.DUMMYFUNCTION("""COMPUTED_VALUE"""),33.5)</f>
        <v>33.5</v>
      </c>
      <c r="I41" s="18">
        <f>IFERROR(__xludf.DUMMYFUNCTION("""COMPUTED_VALUE"""),0.02974537037037037)</f>
        <v>0.02974537037</v>
      </c>
      <c r="J41" s="18">
        <f>IFERROR(__xludf.DUMMYFUNCTION("""COMPUTED_VALUE"""),0.03391898148148148)</f>
        <v>0.03391898148</v>
      </c>
      <c r="K41" s="18">
        <f>IFERROR(__xludf.DUMMYFUNCTION("""COMPUTED_VALUE"""),0.040729166666666664)</f>
        <v>0.04072916667</v>
      </c>
      <c r="L41" s="18">
        <f>IFERROR(__xludf.DUMMYFUNCTION("""COMPUTED_VALUE"""),0.03068287037037037)</f>
        <v>0.03068287037</v>
      </c>
      <c r="M41" s="18">
        <f>IFERROR(__xludf.DUMMYFUNCTION("""COMPUTED_VALUE"""),0.02974537037037037)</f>
        <v>0.02974537037</v>
      </c>
      <c r="N41" s="18">
        <f>IFERROR(__xludf.DUMMYFUNCTION("""COMPUTED_VALUE"""),0.03172453703703704)</f>
        <v>0.03172453704</v>
      </c>
      <c r="O41" s="18">
        <f>IFERROR(__xludf.DUMMYFUNCTION("""COMPUTED_VALUE"""),0.03671296296296296)</f>
        <v>0.03671296296</v>
      </c>
      <c r="P41" s="18">
        <f>IFERROR(__xludf.DUMMYFUNCTION("""COMPUTED_VALUE"""),0.040729166666666664)</f>
        <v>0.04072916667</v>
      </c>
      <c r="Q41" s="18" t="str">
        <f>IFERROR(__xludf.DUMMYFUNCTION("""COMPUTED_VALUE"""),"")</f>
        <v/>
      </c>
      <c r="R41" s="18" t="str">
        <f>IFERROR(__xludf.DUMMYFUNCTION("""COMPUTED_VALUE"""),"")</f>
        <v/>
      </c>
      <c r="S41" s="18" t="str">
        <f>IFERROR(__xludf.DUMMYFUNCTION("""COMPUTED_VALUE"""),"")</f>
        <v/>
      </c>
      <c r="T41" s="18" t="str">
        <f>IFERROR(__xludf.DUMMYFUNCTION("""COMPUTED_VALUE"""),"")</f>
        <v/>
      </c>
      <c r="U41" s="18" t="str">
        <f>IFERROR(__xludf.DUMMYFUNCTION("""COMPUTED_VALUE"""),"")</f>
        <v/>
      </c>
      <c r="V41" s="18" t="str">
        <f>IFERROR(__xludf.DUMMYFUNCTION("""COMPUTED_VALUE"""),"")</f>
        <v/>
      </c>
      <c r="W41" s="18" t="str">
        <f>IFERROR(__xludf.DUMMYFUNCTION("""COMPUTED_VALUE"""),"")</f>
        <v/>
      </c>
      <c r="X41" s="18" t="str">
        <f>IFERROR(__xludf.DUMMYFUNCTION("""COMPUTED_VALUE"""),"")</f>
        <v/>
      </c>
      <c r="Y41" s="18" t="str">
        <f>IFERROR(__xludf.DUMMYFUNCTION("""COMPUTED_VALUE"""),"")</f>
        <v/>
      </c>
      <c r="Z41" s="18" t="str">
        <f>IFERROR(__xludf.DUMMYFUNCTION("""COMPUTED_VALUE"""),"")</f>
        <v/>
      </c>
      <c r="AA41" s="18" t="str">
        <f>IFERROR(__xludf.DUMMYFUNCTION("""COMPUTED_VALUE"""),"")</f>
        <v/>
      </c>
      <c r="AB41" s="18" t="str">
        <f>IFERROR(__xludf.DUMMYFUNCTION("""COMPUTED_VALUE"""),"")</f>
        <v/>
      </c>
      <c r="AC41" s="18" t="str">
        <f>IFERROR(__xludf.DUMMYFUNCTION("""COMPUTED_VALUE"""),"")</f>
        <v/>
      </c>
      <c r="AD41" s="18" t="str">
        <f>IFERROR(__xludf.DUMMYFUNCTION("""COMPUTED_VALUE"""),"")</f>
        <v/>
      </c>
      <c r="AE41" s="18" t="str">
        <f>IFERROR(__xludf.DUMMYFUNCTION("""COMPUTED_VALUE"""),"")</f>
        <v/>
      </c>
      <c r="AF41" s="18" t="str">
        <f>IFERROR(__xludf.DUMMYFUNCTION("""COMPUTED_VALUE"""),"")</f>
        <v/>
      </c>
      <c r="AG41" s="18" t="str">
        <f>IFERROR(__xludf.DUMMYFUNCTION("""COMPUTED_VALUE"""),"")</f>
        <v/>
      </c>
      <c r="AH41" s="18" t="str">
        <f>IFERROR(__xludf.DUMMYFUNCTION("""COMPUTED_VALUE"""),"")</f>
        <v/>
      </c>
      <c r="AI41" s="18" t="str">
        <f>IFERROR(__xludf.DUMMYFUNCTION("""COMPUTED_VALUE"""),"")</f>
        <v/>
      </c>
      <c r="AJ41" s="18" t="str">
        <f>IFERROR(__xludf.DUMMYFUNCTION("""COMPUTED_VALUE"""),"")</f>
        <v/>
      </c>
      <c r="AK41" s="18" t="str">
        <f>IFERROR(__xludf.DUMMYFUNCTION("""COMPUTED_VALUE"""),"")</f>
        <v/>
      </c>
      <c r="AL41" s="18" t="str">
        <f>IFERROR(__xludf.DUMMYFUNCTION("""COMPUTED_VALUE"""),"")</f>
        <v/>
      </c>
      <c r="AM41" s="18" t="str">
        <f>IFERROR(__xludf.DUMMYFUNCTION("""COMPUTED_VALUE"""),"")</f>
        <v/>
      </c>
      <c r="AN41" s="18" t="str">
        <f>IFERROR(__xludf.DUMMYFUNCTION("""COMPUTED_VALUE"""),"")</f>
        <v/>
      </c>
      <c r="AO41" s="18" t="str">
        <f>IFERROR(__xludf.DUMMYFUNCTION("""COMPUTED_VALUE"""),"")</f>
        <v/>
      </c>
      <c r="AP41" s="18" t="str">
        <f>IFERROR(__xludf.DUMMYFUNCTION("""COMPUTED_VALUE"""),"")</f>
        <v/>
      </c>
      <c r="AQ41" s="18" t="str">
        <f>IFERROR(__xludf.DUMMYFUNCTION("""COMPUTED_VALUE"""),"")</f>
        <v/>
      </c>
      <c r="AR41" s="18" t="str">
        <f>IFERROR(__xludf.DUMMYFUNCTION("""COMPUTED_VALUE"""),"")</f>
        <v/>
      </c>
      <c r="AS41" s="18" t="str">
        <f>IFERROR(__xludf.DUMMYFUNCTION("""COMPUTED_VALUE"""),"")</f>
        <v/>
      </c>
      <c r="AT41" s="18" t="str">
        <f>IFERROR(__xludf.DUMMYFUNCTION("""COMPUTED_VALUE"""),"")</f>
        <v/>
      </c>
      <c r="AU41" s="18" t="str">
        <f>IFERROR(__xludf.DUMMYFUNCTION("""COMPUTED_VALUE"""),"")</f>
        <v/>
      </c>
      <c r="AV41" s="18" t="str">
        <f>IFERROR(__xludf.DUMMYFUNCTION("""COMPUTED_VALUE"""),"")</f>
        <v/>
      </c>
      <c r="AW41" s="18" t="str">
        <f>IFERROR(__xludf.DUMMYFUNCTION("""COMPUTED_VALUE"""),"")</f>
        <v/>
      </c>
      <c r="AX41" s="18" t="str">
        <f>IFERROR(__xludf.DUMMYFUNCTION("""COMPUTED_VALUE"""),"")</f>
        <v/>
      </c>
      <c r="AY41" s="18" t="str">
        <f>IFERROR(__xludf.DUMMYFUNCTION("""COMPUTED_VALUE"""),"")</f>
        <v/>
      </c>
      <c r="AZ41" s="18" t="str">
        <f>IFERROR(__xludf.DUMMYFUNCTION("""COMPUTED_VALUE"""),"")</f>
        <v/>
      </c>
      <c r="BA41" s="18" t="str">
        <f>IFERROR(__xludf.DUMMYFUNCTION("""COMPUTED_VALUE"""),"")</f>
        <v/>
      </c>
    </row>
    <row r="42">
      <c r="A42" s="11" t="str">
        <f t="shared" si="1"/>
        <v>DNF</v>
      </c>
      <c r="B42" s="19" t="str">
        <f>IFERROR(__xludf.DUMMYFUNCTION("""COMPUTED_VALUE"""),"DNF")</f>
        <v>DNF</v>
      </c>
      <c r="C42" s="20">
        <f>IFERROR(__xludf.DUMMYFUNCTION("""COMPUTED_VALUE"""),171.0)</f>
        <v>171</v>
      </c>
      <c r="D42" s="19" t="str">
        <f>IFERROR(__xludf.DUMMYFUNCTION("""COMPUTED_VALUE"""),"Шаматайло Тарас Миколайович")</f>
        <v>Шаматайло Тарас Миколайович</v>
      </c>
      <c r="E42" s="20" t="str">
        <f>IFERROR(__xludf.DUMMYFUNCTION("""COMPUTED_VALUE"""),"Чоловіча")</f>
        <v>Чоловіча</v>
      </c>
      <c r="F42" s="15" t="str">
        <f>IFERROR(__xludf.DUMMYFUNCTION("""COMPUTED_VALUE"""),"Київ")</f>
        <v>Київ</v>
      </c>
      <c r="G42" s="16">
        <f>IFERROR(__xludf.DUMMYFUNCTION("""COMPUTED_VALUE"""),5.0)</f>
        <v>5</v>
      </c>
      <c r="H42" s="16">
        <f>IFERROR(__xludf.DUMMYFUNCTION("""COMPUTED_VALUE"""),33.5)</f>
        <v>33.5</v>
      </c>
      <c r="I42" s="18">
        <f>IFERROR(__xludf.DUMMYFUNCTION("""COMPUTED_VALUE"""),0.022453703703703705)</f>
        <v>0.0224537037</v>
      </c>
      <c r="J42" s="18">
        <f>IFERROR(__xludf.DUMMYFUNCTION("""COMPUTED_VALUE"""),0.024057870370370372)</f>
        <v>0.02405787037</v>
      </c>
      <c r="K42" s="18">
        <f>IFERROR(__xludf.DUMMYFUNCTION("""COMPUTED_VALUE"""),0.027511574074074074)</f>
        <v>0.02751157407</v>
      </c>
      <c r="L42" s="18">
        <f>IFERROR(__xludf.DUMMYFUNCTION("""COMPUTED_VALUE"""),0.027511574074074074)</f>
        <v>0.02751157407</v>
      </c>
      <c r="M42" s="18">
        <f>IFERROR(__xludf.DUMMYFUNCTION("""COMPUTED_VALUE"""),0.023032407407407408)</f>
        <v>0.02303240741</v>
      </c>
      <c r="N42" s="18">
        <f>IFERROR(__xludf.DUMMYFUNCTION("""COMPUTED_VALUE"""),0.022453703703703705)</f>
        <v>0.0224537037</v>
      </c>
      <c r="O42" s="18">
        <f>IFERROR(__xludf.DUMMYFUNCTION("""COMPUTED_VALUE"""),0.023252314814814816)</f>
        <v>0.02325231481</v>
      </c>
      <c r="P42" s="18">
        <f>IFERROR(__xludf.DUMMYFUNCTION("""COMPUTED_VALUE"""),0.024039351851851853)</f>
        <v>0.02403935185</v>
      </c>
      <c r="Q42" s="18" t="str">
        <f>IFERROR(__xludf.DUMMYFUNCTION("""COMPUTED_VALUE"""),"")</f>
        <v/>
      </c>
      <c r="R42" s="18" t="str">
        <f>IFERROR(__xludf.DUMMYFUNCTION("""COMPUTED_VALUE"""),"")</f>
        <v/>
      </c>
      <c r="S42" s="18" t="str">
        <f>IFERROR(__xludf.DUMMYFUNCTION("""COMPUTED_VALUE"""),"")</f>
        <v/>
      </c>
      <c r="T42" s="18" t="str">
        <f>IFERROR(__xludf.DUMMYFUNCTION("""COMPUTED_VALUE"""),"")</f>
        <v/>
      </c>
      <c r="U42" s="18" t="str">
        <f>IFERROR(__xludf.DUMMYFUNCTION("""COMPUTED_VALUE"""),"")</f>
        <v/>
      </c>
      <c r="V42" s="18" t="str">
        <f>IFERROR(__xludf.DUMMYFUNCTION("""COMPUTED_VALUE"""),"")</f>
        <v/>
      </c>
      <c r="W42" s="18" t="str">
        <f>IFERROR(__xludf.DUMMYFUNCTION("""COMPUTED_VALUE"""),"")</f>
        <v/>
      </c>
      <c r="X42" s="18" t="str">
        <f>IFERROR(__xludf.DUMMYFUNCTION("""COMPUTED_VALUE"""),"")</f>
        <v/>
      </c>
      <c r="Y42" s="18" t="str">
        <f>IFERROR(__xludf.DUMMYFUNCTION("""COMPUTED_VALUE"""),"")</f>
        <v/>
      </c>
      <c r="Z42" s="18" t="str">
        <f>IFERROR(__xludf.DUMMYFUNCTION("""COMPUTED_VALUE"""),"")</f>
        <v/>
      </c>
      <c r="AA42" s="18" t="str">
        <f>IFERROR(__xludf.DUMMYFUNCTION("""COMPUTED_VALUE"""),"")</f>
        <v/>
      </c>
      <c r="AB42" s="18" t="str">
        <f>IFERROR(__xludf.DUMMYFUNCTION("""COMPUTED_VALUE"""),"")</f>
        <v/>
      </c>
      <c r="AC42" s="18" t="str">
        <f>IFERROR(__xludf.DUMMYFUNCTION("""COMPUTED_VALUE"""),"")</f>
        <v/>
      </c>
      <c r="AD42" s="18" t="str">
        <f>IFERROR(__xludf.DUMMYFUNCTION("""COMPUTED_VALUE"""),"")</f>
        <v/>
      </c>
      <c r="AE42" s="18" t="str">
        <f>IFERROR(__xludf.DUMMYFUNCTION("""COMPUTED_VALUE"""),"")</f>
        <v/>
      </c>
      <c r="AF42" s="18" t="str">
        <f>IFERROR(__xludf.DUMMYFUNCTION("""COMPUTED_VALUE"""),"")</f>
        <v/>
      </c>
      <c r="AG42" s="18" t="str">
        <f>IFERROR(__xludf.DUMMYFUNCTION("""COMPUTED_VALUE"""),"")</f>
        <v/>
      </c>
      <c r="AH42" s="18" t="str">
        <f>IFERROR(__xludf.DUMMYFUNCTION("""COMPUTED_VALUE"""),"")</f>
        <v/>
      </c>
      <c r="AI42" s="18" t="str">
        <f>IFERROR(__xludf.DUMMYFUNCTION("""COMPUTED_VALUE"""),"")</f>
        <v/>
      </c>
      <c r="AJ42" s="18" t="str">
        <f>IFERROR(__xludf.DUMMYFUNCTION("""COMPUTED_VALUE"""),"")</f>
        <v/>
      </c>
      <c r="AK42" s="18" t="str">
        <f>IFERROR(__xludf.DUMMYFUNCTION("""COMPUTED_VALUE"""),"")</f>
        <v/>
      </c>
      <c r="AL42" s="18" t="str">
        <f>IFERROR(__xludf.DUMMYFUNCTION("""COMPUTED_VALUE"""),"")</f>
        <v/>
      </c>
      <c r="AM42" s="18" t="str">
        <f>IFERROR(__xludf.DUMMYFUNCTION("""COMPUTED_VALUE"""),"")</f>
        <v/>
      </c>
      <c r="AN42" s="18" t="str">
        <f>IFERROR(__xludf.DUMMYFUNCTION("""COMPUTED_VALUE"""),"")</f>
        <v/>
      </c>
      <c r="AO42" s="18" t="str">
        <f>IFERROR(__xludf.DUMMYFUNCTION("""COMPUTED_VALUE"""),"")</f>
        <v/>
      </c>
      <c r="AP42" s="18" t="str">
        <f>IFERROR(__xludf.DUMMYFUNCTION("""COMPUTED_VALUE"""),"")</f>
        <v/>
      </c>
      <c r="AQ42" s="18" t="str">
        <f>IFERROR(__xludf.DUMMYFUNCTION("""COMPUTED_VALUE"""),"")</f>
        <v/>
      </c>
      <c r="AR42" s="18" t="str">
        <f>IFERROR(__xludf.DUMMYFUNCTION("""COMPUTED_VALUE"""),"")</f>
        <v/>
      </c>
      <c r="AS42" s="18" t="str">
        <f>IFERROR(__xludf.DUMMYFUNCTION("""COMPUTED_VALUE"""),"")</f>
        <v/>
      </c>
      <c r="AT42" s="18" t="str">
        <f>IFERROR(__xludf.DUMMYFUNCTION("""COMPUTED_VALUE"""),"")</f>
        <v/>
      </c>
      <c r="AU42" s="18" t="str">
        <f>IFERROR(__xludf.DUMMYFUNCTION("""COMPUTED_VALUE"""),"")</f>
        <v/>
      </c>
      <c r="AV42" s="18" t="str">
        <f>IFERROR(__xludf.DUMMYFUNCTION("""COMPUTED_VALUE"""),"")</f>
        <v/>
      </c>
      <c r="AW42" s="18" t="str">
        <f>IFERROR(__xludf.DUMMYFUNCTION("""COMPUTED_VALUE"""),"")</f>
        <v/>
      </c>
      <c r="AX42" s="18" t="str">
        <f>IFERROR(__xludf.DUMMYFUNCTION("""COMPUTED_VALUE"""),"")</f>
        <v/>
      </c>
      <c r="AY42" s="18" t="str">
        <f>IFERROR(__xludf.DUMMYFUNCTION("""COMPUTED_VALUE"""),"")</f>
        <v/>
      </c>
      <c r="AZ42" s="18" t="str">
        <f>IFERROR(__xludf.DUMMYFUNCTION("""COMPUTED_VALUE"""),"")</f>
        <v/>
      </c>
      <c r="BA42" s="18" t="str">
        <f>IFERROR(__xludf.DUMMYFUNCTION("""COMPUTED_VALUE"""),"")</f>
        <v/>
      </c>
    </row>
    <row r="43">
      <c r="A43" s="11" t="str">
        <f t="shared" si="1"/>
        <v>DNF</v>
      </c>
      <c r="B43" s="15" t="str">
        <f>IFERROR(__xludf.DUMMYFUNCTION("""COMPUTED_VALUE"""),"DNF")</f>
        <v>DNF</v>
      </c>
      <c r="C43" s="20">
        <f>IFERROR(__xludf.DUMMYFUNCTION("""COMPUTED_VALUE"""),125.0)</f>
        <v>125</v>
      </c>
      <c r="D43" s="15" t="str">
        <f>IFERROR(__xludf.DUMMYFUNCTION("""COMPUTED_VALUE"""),"Сакара Марина Вікторівна")</f>
        <v>Сакара Марина Вікторівна</v>
      </c>
      <c r="E43" s="20" t="str">
        <f>IFERROR(__xludf.DUMMYFUNCTION("""COMPUTED_VALUE"""),"Жіноча")</f>
        <v>Жіноча</v>
      </c>
      <c r="F43" s="15" t="str">
        <f>IFERROR(__xludf.DUMMYFUNCTION("""COMPUTED_VALUE"""),"Київ")</f>
        <v>Київ</v>
      </c>
      <c r="G43" s="16">
        <f>IFERROR(__xludf.DUMMYFUNCTION("""COMPUTED_VALUE"""),4.0)</f>
        <v>4</v>
      </c>
      <c r="H43" s="16">
        <f>IFERROR(__xludf.DUMMYFUNCTION("""COMPUTED_VALUE"""),26.8)</f>
        <v>26.8</v>
      </c>
      <c r="I43" s="18">
        <f>IFERROR(__xludf.DUMMYFUNCTION("""COMPUTED_VALUE"""),0.029502314814814815)</f>
        <v>0.02950231481</v>
      </c>
      <c r="J43" s="18">
        <f>IFERROR(__xludf.DUMMYFUNCTION("""COMPUTED_VALUE"""),0.03194444444444444)</f>
        <v>0.03194444444</v>
      </c>
      <c r="K43" s="18">
        <f>IFERROR(__xludf.DUMMYFUNCTION("""COMPUTED_VALUE"""),0.03671296296296296)</f>
        <v>0.03671296296</v>
      </c>
      <c r="L43" s="18">
        <f>IFERROR(__xludf.DUMMYFUNCTION("""COMPUTED_VALUE"""),0.029502314814814815)</f>
        <v>0.02950231481</v>
      </c>
      <c r="M43" s="18">
        <f>IFERROR(__xludf.DUMMYFUNCTION("""COMPUTED_VALUE"""),0.029675925925925925)</f>
        <v>0.02967592593</v>
      </c>
      <c r="N43" s="18">
        <f>IFERROR(__xludf.DUMMYFUNCTION("""COMPUTED_VALUE"""),0.031886574074074074)</f>
        <v>0.03188657407</v>
      </c>
      <c r="O43" s="18">
        <f>IFERROR(__xludf.DUMMYFUNCTION("""COMPUTED_VALUE"""),0.03671296296296296)</f>
        <v>0.03671296296</v>
      </c>
      <c r="P43" s="18" t="str">
        <f>IFERROR(__xludf.DUMMYFUNCTION("""COMPUTED_VALUE"""),"")</f>
        <v/>
      </c>
      <c r="Q43" s="18" t="str">
        <f>IFERROR(__xludf.DUMMYFUNCTION("""COMPUTED_VALUE"""),"")</f>
        <v/>
      </c>
      <c r="R43" s="18" t="str">
        <f>IFERROR(__xludf.DUMMYFUNCTION("""COMPUTED_VALUE"""),"")</f>
        <v/>
      </c>
      <c r="S43" s="18" t="str">
        <f>IFERROR(__xludf.DUMMYFUNCTION("""COMPUTED_VALUE"""),"")</f>
        <v/>
      </c>
      <c r="T43" s="18" t="str">
        <f>IFERROR(__xludf.DUMMYFUNCTION("""COMPUTED_VALUE"""),"")</f>
        <v/>
      </c>
      <c r="U43" s="18" t="str">
        <f>IFERROR(__xludf.DUMMYFUNCTION("""COMPUTED_VALUE"""),"")</f>
        <v/>
      </c>
      <c r="V43" s="18" t="str">
        <f>IFERROR(__xludf.DUMMYFUNCTION("""COMPUTED_VALUE"""),"")</f>
        <v/>
      </c>
      <c r="W43" s="18" t="str">
        <f>IFERROR(__xludf.DUMMYFUNCTION("""COMPUTED_VALUE"""),"")</f>
        <v/>
      </c>
      <c r="X43" s="18" t="str">
        <f>IFERROR(__xludf.DUMMYFUNCTION("""COMPUTED_VALUE"""),"")</f>
        <v/>
      </c>
      <c r="Y43" s="18" t="str">
        <f>IFERROR(__xludf.DUMMYFUNCTION("""COMPUTED_VALUE"""),"")</f>
        <v/>
      </c>
      <c r="Z43" s="18" t="str">
        <f>IFERROR(__xludf.DUMMYFUNCTION("""COMPUTED_VALUE"""),"")</f>
        <v/>
      </c>
      <c r="AA43" s="18" t="str">
        <f>IFERROR(__xludf.DUMMYFUNCTION("""COMPUTED_VALUE"""),"")</f>
        <v/>
      </c>
      <c r="AB43" s="18" t="str">
        <f>IFERROR(__xludf.DUMMYFUNCTION("""COMPUTED_VALUE"""),"")</f>
        <v/>
      </c>
      <c r="AC43" s="18" t="str">
        <f>IFERROR(__xludf.DUMMYFUNCTION("""COMPUTED_VALUE"""),"")</f>
        <v/>
      </c>
      <c r="AD43" s="18" t="str">
        <f>IFERROR(__xludf.DUMMYFUNCTION("""COMPUTED_VALUE"""),"")</f>
        <v/>
      </c>
      <c r="AE43" s="18" t="str">
        <f>IFERROR(__xludf.DUMMYFUNCTION("""COMPUTED_VALUE"""),"")</f>
        <v/>
      </c>
      <c r="AF43" s="18" t="str">
        <f>IFERROR(__xludf.DUMMYFUNCTION("""COMPUTED_VALUE"""),"")</f>
        <v/>
      </c>
      <c r="AG43" s="18" t="str">
        <f>IFERROR(__xludf.DUMMYFUNCTION("""COMPUTED_VALUE"""),"")</f>
        <v/>
      </c>
      <c r="AH43" s="18" t="str">
        <f>IFERROR(__xludf.DUMMYFUNCTION("""COMPUTED_VALUE"""),"")</f>
        <v/>
      </c>
      <c r="AI43" s="18" t="str">
        <f>IFERROR(__xludf.DUMMYFUNCTION("""COMPUTED_VALUE"""),"")</f>
        <v/>
      </c>
      <c r="AJ43" s="18" t="str">
        <f>IFERROR(__xludf.DUMMYFUNCTION("""COMPUTED_VALUE"""),"")</f>
        <v/>
      </c>
      <c r="AK43" s="18" t="str">
        <f>IFERROR(__xludf.DUMMYFUNCTION("""COMPUTED_VALUE"""),"")</f>
        <v/>
      </c>
      <c r="AL43" s="18" t="str">
        <f>IFERROR(__xludf.DUMMYFUNCTION("""COMPUTED_VALUE"""),"")</f>
        <v/>
      </c>
      <c r="AM43" s="18" t="str">
        <f>IFERROR(__xludf.DUMMYFUNCTION("""COMPUTED_VALUE"""),"")</f>
        <v/>
      </c>
      <c r="AN43" s="18" t="str">
        <f>IFERROR(__xludf.DUMMYFUNCTION("""COMPUTED_VALUE"""),"")</f>
        <v/>
      </c>
      <c r="AO43" s="18" t="str">
        <f>IFERROR(__xludf.DUMMYFUNCTION("""COMPUTED_VALUE"""),"")</f>
        <v/>
      </c>
      <c r="AP43" s="18" t="str">
        <f>IFERROR(__xludf.DUMMYFUNCTION("""COMPUTED_VALUE"""),"")</f>
        <v/>
      </c>
      <c r="AQ43" s="18" t="str">
        <f>IFERROR(__xludf.DUMMYFUNCTION("""COMPUTED_VALUE"""),"")</f>
        <v/>
      </c>
      <c r="AR43" s="18" t="str">
        <f>IFERROR(__xludf.DUMMYFUNCTION("""COMPUTED_VALUE"""),"")</f>
        <v/>
      </c>
      <c r="AS43" s="18" t="str">
        <f>IFERROR(__xludf.DUMMYFUNCTION("""COMPUTED_VALUE"""),"")</f>
        <v/>
      </c>
      <c r="AT43" s="18" t="str">
        <f>IFERROR(__xludf.DUMMYFUNCTION("""COMPUTED_VALUE"""),"")</f>
        <v/>
      </c>
      <c r="AU43" s="18" t="str">
        <f>IFERROR(__xludf.DUMMYFUNCTION("""COMPUTED_VALUE"""),"")</f>
        <v/>
      </c>
      <c r="AV43" s="18" t="str">
        <f>IFERROR(__xludf.DUMMYFUNCTION("""COMPUTED_VALUE"""),"")</f>
        <v/>
      </c>
      <c r="AW43" s="18" t="str">
        <f>IFERROR(__xludf.DUMMYFUNCTION("""COMPUTED_VALUE"""),"")</f>
        <v/>
      </c>
      <c r="AX43" s="18" t="str">
        <f>IFERROR(__xludf.DUMMYFUNCTION("""COMPUTED_VALUE"""),"")</f>
        <v/>
      </c>
      <c r="AY43" s="18" t="str">
        <f>IFERROR(__xludf.DUMMYFUNCTION("""COMPUTED_VALUE"""),"")</f>
        <v/>
      </c>
      <c r="AZ43" s="18" t="str">
        <f>IFERROR(__xludf.DUMMYFUNCTION("""COMPUTED_VALUE"""),"")</f>
        <v/>
      </c>
      <c r="BA43" s="18" t="str">
        <f>IFERROR(__xludf.DUMMYFUNCTION("""COMPUTED_VALUE"""),"")</f>
        <v/>
      </c>
    </row>
    <row r="44">
      <c r="A44" s="11" t="str">
        <f t="shared" si="1"/>
        <v>DNF</v>
      </c>
      <c r="B44" s="15" t="str">
        <f>IFERROR(__xludf.DUMMYFUNCTION("""COMPUTED_VALUE"""),"DNF")</f>
        <v>DNF</v>
      </c>
      <c r="C44" s="20">
        <f>IFERROR(__xludf.DUMMYFUNCTION("""COMPUTED_VALUE"""),136.0)</f>
        <v>136</v>
      </c>
      <c r="D44" s="15" t="str">
        <f>IFERROR(__xludf.DUMMYFUNCTION("""COMPUTED_VALUE"""),"Kurt Vonnegut")</f>
        <v>Kurt Vonnegut</v>
      </c>
      <c r="E44" s="20" t="str">
        <f>IFERROR(__xludf.DUMMYFUNCTION("""COMPUTED_VALUE"""),"Чоловіча")</f>
        <v>Чоловіча</v>
      </c>
      <c r="F44" s="15" t="str">
        <f>IFERROR(__xludf.DUMMYFUNCTION("""COMPUTED_VALUE"""),"Sofia, Bulgaria")</f>
        <v>Sofia, Bulgaria</v>
      </c>
      <c r="G44" s="16">
        <f>IFERROR(__xludf.DUMMYFUNCTION("""COMPUTED_VALUE"""),3.0)</f>
        <v>3</v>
      </c>
      <c r="H44" s="16">
        <f>IFERROR(__xludf.DUMMYFUNCTION("""COMPUTED_VALUE"""),20.1)</f>
        <v>20.1</v>
      </c>
      <c r="I44" s="18">
        <f>IFERROR(__xludf.DUMMYFUNCTION("""COMPUTED_VALUE"""),0.026898148148148147)</f>
        <v>0.02689814815</v>
      </c>
      <c r="J44" s="18">
        <f>IFERROR(__xludf.DUMMYFUNCTION("""COMPUTED_VALUE"""),0.02915509259259259)</f>
        <v>0.02915509259</v>
      </c>
      <c r="K44" s="18">
        <f>IFERROR(__xludf.DUMMYFUNCTION("""COMPUTED_VALUE"""),0.03159722222222222)</f>
        <v>0.03159722222</v>
      </c>
      <c r="L44" s="18">
        <f>IFERROR(__xludf.DUMMYFUNCTION("""COMPUTED_VALUE"""),0.026898148148148147)</f>
        <v>0.02689814815</v>
      </c>
      <c r="M44" s="18">
        <f>IFERROR(__xludf.DUMMYFUNCTION("""COMPUTED_VALUE"""),0.028969907407407406)</f>
        <v>0.02896990741</v>
      </c>
      <c r="N44" s="18">
        <f>IFERROR(__xludf.DUMMYFUNCTION("""COMPUTED_VALUE"""),0.03159722222222222)</f>
        <v>0.03159722222</v>
      </c>
      <c r="O44" s="18" t="str">
        <f>IFERROR(__xludf.DUMMYFUNCTION("""COMPUTED_VALUE"""),"")</f>
        <v/>
      </c>
      <c r="P44" s="18" t="str">
        <f>IFERROR(__xludf.DUMMYFUNCTION("""COMPUTED_VALUE"""),"")</f>
        <v/>
      </c>
      <c r="Q44" s="18" t="str">
        <f>IFERROR(__xludf.DUMMYFUNCTION("""COMPUTED_VALUE"""),"")</f>
        <v/>
      </c>
      <c r="R44" s="18" t="str">
        <f>IFERROR(__xludf.DUMMYFUNCTION("""COMPUTED_VALUE"""),"")</f>
        <v/>
      </c>
      <c r="S44" s="18" t="str">
        <f>IFERROR(__xludf.DUMMYFUNCTION("""COMPUTED_VALUE"""),"")</f>
        <v/>
      </c>
      <c r="T44" s="18" t="str">
        <f>IFERROR(__xludf.DUMMYFUNCTION("""COMPUTED_VALUE"""),"")</f>
        <v/>
      </c>
      <c r="U44" s="18" t="str">
        <f>IFERROR(__xludf.DUMMYFUNCTION("""COMPUTED_VALUE"""),"")</f>
        <v/>
      </c>
      <c r="V44" s="18" t="str">
        <f>IFERROR(__xludf.DUMMYFUNCTION("""COMPUTED_VALUE"""),"")</f>
        <v/>
      </c>
      <c r="W44" s="18" t="str">
        <f>IFERROR(__xludf.DUMMYFUNCTION("""COMPUTED_VALUE"""),"")</f>
        <v/>
      </c>
      <c r="X44" s="18" t="str">
        <f>IFERROR(__xludf.DUMMYFUNCTION("""COMPUTED_VALUE"""),"")</f>
        <v/>
      </c>
      <c r="Y44" s="18" t="str">
        <f>IFERROR(__xludf.DUMMYFUNCTION("""COMPUTED_VALUE"""),"")</f>
        <v/>
      </c>
      <c r="Z44" s="18" t="str">
        <f>IFERROR(__xludf.DUMMYFUNCTION("""COMPUTED_VALUE"""),"")</f>
        <v/>
      </c>
      <c r="AA44" s="18" t="str">
        <f>IFERROR(__xludf.DUMMYFUNCTION("""COMPUTED_VALUE"""),"")</f>
        <v/>
      </c>
      <c r="AB44" s="18" t="str">
        <f>IFERROR(__xludf.DUMMYFUNCTION("""COMPUTED_VALUE"""),"")</f>
        <v/>
      </c>
      <c r="AC44" s="18" t="str">
        <f>IFERROR(__xludf.DUMMYFUNCTION("""COMPUTED_VALUE"""),"")</f>
        <v/>
      </c>
      <c r="AD44" s="18" t="str">
        <f>IFERROR(__xludf.DUMMYFUNCTION("""COMPUTED_VALUE"""),"")</f>
        <v/>
      </c>
      <c r="AE44" s="18" t="str">
        <f>IFERROR(__xludf.DUMMYFUNCTION("""COMPUTED_VALUE"""),"")</f>
        <v/>
      </c>
      <c r="AF44" s="18" t="str">
        <f>IFERROR(__xludf.DUMMYFUNCTION("""COMPUTED_VALUE"""),"")</f>
        <v/>
      </c>
      <c r="AG44" s="18" t="str">
        <f>IFERROR(__xludf.DUMMYFUNCTION("""COMPUTED_VALUE"""),"")</f>
        <v/>
      </c>
      <c r="AH44" s="18" t="str">
        <f>IFERROR(__xludf.DUMMYFUNCTION("""COMPUTED_VALUE"""),"")</f>
        <v/>
      </c>
      <c r="AI44" s="18" t="str">
        <f>IFERROR(__xludf.DUMMYFUNCTION("""COMPUTED_VALUE"""),"")</f>
        <v/>
      </c>
      <c r="AJ44" s="18" t="str">
        <f>IFERROR(__xludf.DUMMYFUNCTION("""COMPUTED_VALUE"""),"")</f>
        <v/>
      </c>
      <c r="AK44" s="18" t="str">
        <f>IFERROR(__xludf.DUMMYFUNCTION("""COMPUTED_VALUE"""),"")</f>
        <v/>
      </c>
      <c r="AL44" s="18" t="str">
        <f>IFERROR(__xludf.DUMMYFUNCTION("""COMPUTED_VALUE"""),"")</f>
        <v/>
      </c>
      <c r="AM44" s="18" t="str">
        <f>IFERROR(__xludf.DUMMYFUNCTION("""COMPUTED_VALUE"""),"")</f>
        <v/>
      </c>
      <c r="AN44" s="18" t="str">
        <f>IFERROR(__xludf.DUMMYFUNCTION("""COMPUTED_VALUE"""),"")</f>
        <v/>
      </c>
      <c r="AO44" s="18" t="str">
        <f>IFERROR(__xludf.DUMMYFUNCTION("""COMPUTED_VALUE"""),"")</f>
        <v/>
      </c>
      <c r="AP44" s="18" t="str">
        <f>IFERROR(__xludf.DUMMYFUNCTION("""COMPUTED_VALUE"""),"")</f>
        <v/>
      </c>
      <c r="AQ44" s="18" t="str">
        <f>IFERROR(__xludf.DUMMYFUNCTION("""COMPUTED_VALUE"""),"")</f>
        <v/>
      </c>
      <c r="AR44" s="18" t="str">
        <f>IFERROR(__xludf.DUMMYFUNCTION("""COMPUTED_VALUE"""),"")</f>
        <v/>
      </c>
      <c r="AS44" s="18" t="str">
        <f>IFERROR(__xludf.DUMMYFUNCTION("""COMPUTED_VALUE"""),"")</f>
        <v/>
      </c>
      <c r="AT44" s="18" t="str">
        <f>IFERROR(__xludf.DUMMYFUNCTION("""COMPUTED_VALUE"""),"")</f>
        <v/>
      </c>
      <c r="AU44" s="18" t="str">
        <f>IFERROR(__xludf.DUMMYFUNCTION("""COMPUTED_VALUE"""),"")</f>
        <v/>
      </c>
      <c r="AV44" s="18" t="str">
        <f>IFERROR(__xludf.DUMMYFUNCTION("""COMPUTED_VALUE"""),"")</f>
        <v/>
      </c>
      <c r="AW44" s="18" t="str">
        <f>IFERROR(__xludf.DUMMYFUNCTION("""COMPUTED_VALUE"""),"")</f>
        <v/>
      </c>
      <c r="AX44" s="18" t="str">
        <f>IFERROR(__xludf.DUMMYFUNCTION("""COMPUTED_VALUE"""),"")</f>
        <v/>
      </c>
      <c r="AY44" s="18" t="str">
        <f>IFERROR(__xludf.DUMMYFUNCTION("""COMPUTED_VALUE"""),"")</f>
        <v/>
      </c>
      <c r="AZ44" s="18" t="str">
        <f>IFERROR(__xludf.DUMMYFUNCTION("""COMPUTED_VALUE"""),"")</f>
        <v/>
      </c>
      <c r="BA44" s="18" t="str">
        <f>IFERROR(__xludf.DUMMYFUNCTION("""COMPUTED_VALUE"""),"")</f>
        <v/>
      </c>
    </row>
    <row r="45">
      <c r="A45" s="11" t="str">
        <f t="shared" si="1"/>
        <v>DNF</v>
      </c>
      <c r="B45" s="15" t="str">
        <f>IFERROR(__xludf.DUMMYFUNCTION("""COMPUTED_VALUE"""),"DNF")</f>
        <v>DNF</v>
      </c>
      <c r="C45" s="20">
        <f>IFERROR(__xludf.DUMMYFUNCTION("""COMPUTED_VALUE"""),186.0)</f>
        <v>186</v>
      </c>
      <c r="D45" s="15" t="str">
        <f>IFERROR(__xludf.DUMMYFUNCTION("""COMPUTED_VALUE"""),"Обрізан Тетяна Володимирівна")</f>
        <v>Обрізан Тетяна Володимирівна</v>
      </c>
      <c r="E45" s="20" t="str">
        <f>IFERROR(__xludf.DUMMYFUNCTION("""COMPUTED_VALUE"""),"Жіноча")</f>
        <v>Жіноча</v>
      </c>
      <c r="F45" s="15" t="str">
        <f>IFERROR(__xludf.DUMMYFUNCTION("""COMPUTED_VALUE"""),"Сан-Хозе ")</f>
        <v>Сан-Хозе </v>
      </c>
      <c r="G45" s="16">
        <f>IFERROR(__xludf.DUMMYFUNCTION("""COMPUTED_VALUE"""),3.0)</f>
        <v>3</v>
      </c>
      <c r="H45" s="16">
        <f>IFERROR(__xludf.DUMMYFUNCTION("""COMPUTED_VALUE"""),20.1)</f>
        <v>20.1</v>
      </c>
      <c r="I45" s="18">
        <f>IFERROR(__xludf.DUMMYFUNCTION("""COMPUTED_VALUE"""),0.0330787037037037)</f>
        <v>0.0330787037</v>
      </c>
      <c r="J45" s="18">
        <f>IFERROR(__xludf.DUMMYFUNCTION("""COMPUTED_VALUE"""),0.03577932098765432)</f>
        <v>0.03577932099</v>
      </c>
      <c r="K45" s="18">
        <f>IFERROR(__xludf.DUMMYFUNCTION("""COMPUTED_VALUE"""),0.03876157407407407)</f>
        <v>0.03876157407</v>
      </c>
      <c r="L45" s="18">
        <f>IFERROR(__xludf.DUMMYFUNCTION("""COMPUTED_VALUE"""),0.0330787037037037)</f>
        <v>0.0330787037</v>
      </c>
      <c r="M45" s="18">
        <f>IFERROR(__xludf.DUMMYFUNCTION("""COMPUTED_VALUE"""),0.03549768518518519)</f>
        <v>0.03549768519</v>
      </c>
      <c r="N45" s="18">
        <f>IFERROR(__xludf.DUMMYFUNCTION("""COMPUTED_VALUE"""),0.03876157407407407)</f>
        <v>0.03876157407</v>
      </c>
      <c r="O45" s="18" t="str">
        <f>IFERROR(__xludf.DUMMYFUNCTION("""COMPUTED_VALUE"""),"")</f>
        <v/>
      </c>
      <c r="P45" s="18" t="str">
        <f>IFERROR(__xludf.DUMMYFUNCTION("""COMPUTED_VALUE"""),"")</f>
        <v/>
      </c>
      <c r="Q45" s="18" t="str">
        <f>IFERROR(__xludf.DUMMYFUNCTION("""COMPUTED_VALUE"""),"")</f>
        <v/>
      </c>
      <c r="R45" s="18" t="str">
        <f>IFERROR(__xludf.DUMMYFUNCTION("""COMPUTED_VALUE"""),"")</f>
        <v/>
      </c>
      <c r="S45" s="18" t="str">
        <f>IFERROR(__xludf.DUMMYFUNCTION("""COMPUTED_VALUE"""),"")</f>
        <v/>
      </c>
      <c r="T45" s="18" t="str">
        <f>IFERROR(__xludf.DUMMYFUNCTION("""COMPUTED_VALUE"""),"")</f>
        <v/>
      </c>
      <c r="U45" s="18" t="str">
        <f>IFERROR(__xludf.DUMMYFUNCTION("""COMPUTED_VALUE"""),"")</f>
        <v/>
      </c>
      <c r="V45" s="18" t="str">
        <f>IFERROR(__xludf.DUMMYFUNCTION("""COMPUTED_VALUE"""),"")</f>
        <v/>
      </c>
      <c r="W45" s="18" t="str">
        <f>IFERROR(__xludf.DUMMYFUNCTION("""COMPUTED_VALUE"""),"")</f>
        <v/>
      </c>
      <c r="X45" s="18" t="str">
        <f>IFERROR(__xludf.DUMMYFUNCTION("""COMPUTED_VALUE"""),"")</f>
        <v/>
      </c>
      <c r="Y45" s="18" t="str">
        <f>IFERROR(__xludf.DUMMYFUNCTION("""COMPUTED_VALUE"""),"")</f>
        <v/>
      </c>
      <c r="Z45" s="18" t="str">
        <f>IFERROR(__xludf.DUMMYFUNCTION("""COMPUTED_VALUE"""),"")</f>
        <v/>
      </c>
      <c r="AA45" s="18" t="str">
        <f>IFERROR(__xludf.DUMMYFUNCTION("""COMPUTED_VALUE"""),"")</f>
        <v/>
      </c>
      <c r="AB45" s="18" t="str">
        <f>IFERROR(__xludf.DUMMYFUNCTION("""COMPUTED_VALUE"""),"")</f>
        <v/>
      </c>
      <c r="AC45" s="18" t="str">
        <f>IFERROR(__xludf.DUMMYFUNCTION("""COMPUTED_VALUE"""),"")</f>
        <v/>
      </c>
      <c r="AD45" s="18" t="str">
        <f>IFERROR(__xludf.DUMMYFUNCTION("""COMPUTED_VALUE"""),"")</f>
        <v/>
      </c>
      <c r="AE45" s="18" t="str">
        <f>IFERROR(__xludf.DUMMYFUNCTION("""COMPUTED_VALUE"""),"")</f>
        <v/>
      </c>
      <c r="AF45" s="18" t="str">
        <f>IFERROR(__xludf.DUMMYFUNCTION("""COMPUTED_VALUE"""),"")</f>
        <v/>
      </c>
      <c r="AG45" s="18" t="str">
        <f>IFERROR(__xludf.DUMMYFUNCTION("""COMPUTED_VALUE"""),"")</f>
        <v/>
      </c>
      <c r="AH45" s="18" t="str">
        <f>IFERROR(__xludf.DUMMYFUNCTION("""COMPUTED_VALUE"""),"")</f>
        <v/>
      </c>
      <c r="AI45" s="18" t="str">
        <f>IFERROR(__xludf.DUMMYFUNCTION("""COMPUTED_VALUE"""),"")</f>
        <v/>
      </c>
      <c r="AJ45" s="18" t="str">
        <f>IFERROR(__xludf.DUMMYFUNCTION("""COMPUTED_VALUE"""),"")</f>
        <v/>
      </c>
      <c r="AK45" s="18" t="str">
        <f>IFERROR(__xludf.DUMMYFUNCTION("""COMPUTED_VALUE"""),"")</f>
        <v/>
      </c>
      <c r="AL45" s="18" t="str">
        <f>IFERROR(__xludf.DUMMYFUNCTION("""COMPUTED_VALUE"""),"")</f>
        <v/>
      </c>
      <c r="AM45" s="18" t="str">
        <f>IFERROR(__xludf.DUMMYFUNCTION("""COMPUTED_VALUE"""),"")</f>
        <v/>
      </c>
      <c r="AN45" s="18" t="str">
        <f>IFERROR(__xludf.DUMMYFUNCTION("""COMPUTED_VALUE"""),"")</f>
        <v/>
      </c>
      <c r="AO45" s="18" t="str">
        <f>IFERROR(__xludf.DUMMYFUNCTION("""COMPUTED_VALUE"""),"")</f>
        <v/>
      </c>
      <c r="AP45" s="18" t="str">
        <f>IFERROR(__xludf.DUMMYFUNCTION("""COMPUTED_VALUE"""),"")</f>
        <v/>
      </c>
      <c r="AQ45" s="18" t="str">
        <f>IFERROR(__xludf.DUMMYFUNCTION("""COMPUTED_VALUE"""),"")</f>
        <v/>
      </c>
      <c r="AR45" s="18" t="str">
        <f>IFERROR(__xludf.DUMMYFUNCTION("""COMPUTED_VALUE"""),"")</f>
        <v/>
      </c>
      <c r="AS45" s="18" t="str">
        <f>IFERROR(__xludf.DUMMYFUNCTION("""COMPUTED_VALUE"""),"")</f>
        <v/>
      </c>
      <c r="AT45" s="18" t="str">
        <f>IFERROR(__xludf.DUMMYFUNCTION("""COMPUTED_VALUE"""),"")</f>
        <v/>
      </c>
      <c r="AU45" s="18" t="str">
        <f>IFERROR(__xludf.DUMMYFUNCTION("""COMPUTED_VALUE"""),"")</f>
        <v/>
      </c>
      <c r="AV45" s="18" t="str">
        <f>IFERROR(__xludf.DUMMYFUNCTION("""COMPUTED_VALUE"""),"")</f>
        <v/>
      </c>
      <c r="AW45" s="18" t="str">
        <f>IFERROR(__xludf.DUMMYFUNCTION("""COMPUTED_VALUE"""),"")</f>
        <v/>
      </c>
      <c r="AX45" s="18" t="str">
        <f>IFERROR(__xludf.DUMMYFUNCTION("""COMPUTED_VALUE"""),"")</f>
        <v/>
      </c>
      <c r="AY45" s="18" t="str">
        <f>IFERROR(__xludf.DUMMYFUNCTION("""COMPUTED_VALUE"""),"")</f>
        <v/>
      </c>
      <c r="AZ45" s="18" t="str">
        <f>IFERROR(__xludf.DUMMYFUNCTION("""COMPUTED_VALUE"""),"")</f>
        <v/>
      </c>
      <c r="BA45" s="18" t="str">
        <f>IFERROR(__xludf.DUMMYFUNCTION("""COMPUTED_VALUE"""),"")</f>
        <v/>
      </c>
    </row>
    <row r="46">
      <c r="A46" s="11" t="str">
        <f t="shared" si="1"/>
        <v>DNF</v>
      </c>
      <c r="B46" s="15" t="str">
        <f>IFERROR(__xludf.DUMMYFUNCTION("""COMPUTED_VALUE"""),"DNF")</f>
        <v>DNF</v>
      </c>
      <c r="C46" s="20">
        <f>IFERROR(__xludf.DUMMYFUNCTION("""COMPUTED_VALUE"""),188.0)</f>
        <v>188</v>
      </c>
      <c r="D46" s="15" t="str">
        <f>IFERROR(__xludf.DUMMYFUNCTION("""COMPUTED_VALUE"""),"Скочко Ольга Анатоліївна")</f>
        <v>Скочко Ольга Анатоліївна</v>
      </c>
      <c r="E46" s="20" t="str">
        <f>IFERROR(__xludf.DUMMYFUNCTION("""COMPUTED_VALUE"""),"Жіноча")</f>
        <v>Жіноча</v>
      </c>
      <c r="F46" s="15" t="str">
        <f>IFERROR(__xludf.DUMMYFUNCTION("""COMPUTED_VALUE"""),"Київ")</f>
        <v>Київ</v>
      </c>
      <c r="G46" s="20">
        <f>IFERROR(__xludf.DUMMYFUNCTION("""COMPUTED_VALUE"""),3.0)</f>
        <v>3</v>
      </c>
      <c r="H46" s="16">
        <f>IFERROR(__xludf.DUMMYFUNCTION("""COMPUTED_VALUE"""),20.1)</f>
        <v>20.1</v>
      </c>
      <c r="I46" s="18">
        <f>IFERROR(__xludf.DUMMYFUNCTION("""COMPUTED_VALUE"""),0.033125)</f>
        <v>0.033125</v>
      </c>
      <c r="J46" s="18">
        <f>IFERROR(__xludf.DUMMYFUNCTION("""COMPUTED_VALUE"""),0.03581018518518519)</f>
        <v>0.03581018519</v>
      </c>
      <c r="K46" s="18">
        <f>IFERROR(__xludf.DUMMYFUNCTION("""COMPUTED_VALUE"""),0.038738425925925926)</f>
        <v>0.03873842593</v>
      </c>
      <c r="L46" s="18">
        <f>IFERROR(__xludf.DUMMYFUNCTION("""COMPUTED_VALUE"""),0.033125)</f>
        <v>0.033125</v>
      </c>
      <c r="M46" s="18">
        <f>IFERROR(__xludf.DUMMYFUNCTION("""COMPUTED_VALUE"""),0.03556712962962963)</f>
        <v>0.03556712963</v>
      </c>
      <c r="N46" s="18">
        <f>IFERROR(__xludf.DUMMYFUNCTION("""COMPUTED_VALUE"""),0.038738425925925926)</f>
        <v>0.03873842593</v>
      </c>
      <c r="O46" s="18" t="str">
        <f>IFERROR(__xludf.DUMMYFUNCTION("""COMPUTED_VALUE"""),"")</f>
        <v/>
      </c>
      <c r="P46" s="18" t="str">
        <f>IFERROR(__xludf.DUMMYFUNCTION("""COMPUTED_VALUE"""),"")</f>
        <v/>
      </c>
      <c r="Q46" s="18" t="str">
        <f>IFERROR(__xludf.DUMMYFUNCTION("""COMPUTED_VALUE"""),"")</f>
        <v/>
      </c>
      <c r="R46" s="18" t="str">
        <f>IFERROR(__xludf.DUMMYFUNCTION("""COMPUTED_VALUE"""),"")</f>
        <v/>
      </c>
      <c r="S46" s="18" t="str">
        <f>IFERROR(__xludf.DUMMYFUNCTION("""COMPUTED_VALUE"""),"")</f>
        <v/>
      </c>
      <c r="T46" s="18" t="str">
        <f>IFERROR(__xludf.DUMMYFUNCTION("""COMPUTED_VALUE"""),"")</f>
        <v/>
      </c>
      <c r="U46" s="18" t="str">
        <f>IFERROR(__xludf.DUMMYFUNCTION("""COMPUTED_VALUE"""),"")</f>
        <v/>
      </c>
      <c r="V46" s="18" t="str">
        <f>IFERROR(__xludf.DUMMYFUNCTION("""COMPUTED_VALUE"""),"")</f>
        <v/>
      </c>
      <c r="W46" s="18" t="str">
        <f>IFERROR(__xludf.DUMMYFUNCTION("""COMPUTED_VALUE"""),"")</f>
        <v/>
      </c>
      <c r="X46" s="18" t="str">
        <f>IFERROR(__xludf.DUMMYFUNCTION("""COMPUTED_VALUE"""),"")</f>
        <v/>
      </c>
      <c r="Y46" s="18" t="str">
        <f>IFERROR(__xludf.DUMMYFUNCTION("""COMPUTED_VALUE"""),"")</f>
        <v/>
      </c>
      <c r="Z46" s="18" t="str">
        <f>IFERROR(__xludf.DUMMYFUNCTION("""COMPUTED_VALUE"""),"")</f>
        <v/>
      </c>
      <c r="AA46" s="18" t="str">
        <f>IFERROR(__xludf.DUMMYFUNCTION("""COMPUTED_VALUE"""),"")</f>
        <v/>
      </c>
      <c r="AB46" s="18" t="str">
        <f>IFERROR(__xludf.DUMMYFUNCTION("""COMPUTED_VALUE"""),"")</f>
        <v/>
      </c>
      <c r="AC46" s="18" t="str">
        <f>IFERROR(__xludf.DUMMYFUNCTION("""COMPUTED_VALUE"""),"")</f>
        <v/>
      </c>
      <c r="AD46" s="18" t="str">
        <f>IFERROR(__xludf.DUMMYFUNCTION("""COMPUTED_VALUE"""),"")</f>
        <v/>
      </c>
      <c r="AE46" s="18" t="str">
        <f>IFERROR(__xludf.DUMMYFUNCTION("""COMPUTED_VALUE"""),"")</f>
        <v/>
      </c>
      <c r="AF46" s="18" t="str">
        <f>IFERROR(__xludf.DUMMYFUNCTION("""COMPUTED_VALUE"""),"")</f>
        <v/>
      </c>
      <c r="AG46" s="18" t="str">
        <f>IFERROR(__xludf.DUMMYFUNCTION("""COMPUTED_VALUE"""),"")</f>
        <v/>
      </c>
      <c r="AH46" s="18" t="str">
        <f>IFERROR(__xludf.DUMMYFUNCTION("""COMPUTED_VALUE"""),"")</f>
        <v/>
      </c>
      <c r="AI46" s="18" t="str">
        <f>IFERROR(__xludf.DUMMYFUNCTION("""COMPUTED_VALUE"""),"")</f>
        <v/>
      </c>
      <c r="AJ46" s="18" t="str">
        <f>IFERROR(__xludf.DUMMYFUNCTION("""COMPUTED_VALUE"""),"")</f>
        <v/>
      </c>
      <c r="AK46" s="18" t="str">
        <f>IFERROR(__xludf.DUMMYFUNCTION("""COMPUTED_VALUE"""),"")</f>
        <v/>
      </c>
      <c r="AL46" s="18" t="str">
        <f>IFERROR(__xludf.DUMMYFUNCTION("""COMPUTED_VALUE"""),"")</f>
        <v/>
      </c>
      <c r="AM46" s="18" t="str">
        <f>IFERROR(__xludf.DUMMYFUNCTION("""COMPUTED_VALUE"""),"")</f>
        <v/>
      </c>
      <c r="AN46" s="18" t="str">
        <f>IFERROR(__xludf.DUMMYFUNCTION("""COMPUTED_VALUE"""),"")</f>
        <v/>
      </c>
      <c r="AO46" s="18" t="str">
        <f>IFERROR(__xludf.DUMMYFUNCTION("""COMPUTED_VALUE"""),"")</f>
        <v/>
      </c>
      <c r="AP46" s="18" t="str">
        <f>IFERROR(__xludf.DUMMYFUNCTION("""COMPUTED_VALUE"""),"")</f>
        <v/>
      </c>
      <c r="AQ46" s="18" t="str">
        <f>IFERROR(__xludf.DUMMYFUNCTION("""COMPUTED_VALUE"""),"")</f>
        <v/>
      </c>
      <c r="AR46" s="18" t="str">
        <f>IFERROR(__xludf.DUMMYFUNCTION("""COMPUTED_VALUE"""),"")</f>
        <v/>
      </c>
      <c r="AS46" s="18" t="str">
        <f>IFERROR(__xludf.DUMMYFUNCTION("""COMPUTED_VALUE"""),"")</f>
        <v/>
      </c>
      <c r="AT46" s="18" t="str">
        <f>IFERROR(__xludf.DUMMYFUNCTION("""COMPUTED_VALUE"""),"")</f>
        <v/>
      </c>
      <c r="AU46" s="18" t="str">
        <f>IFERROR(__xludf.DUMMYFUNCTION("""COMPUTED_VALUE"""),"")</f>
        <v/>
      </c>
      <c r="AV46" s="18" t="str">
        <f>IFERROR(__xludf.DUMMYFUNCTION("""COMPUTED_VALUE"""),"")</f>
        <v/>
      </c>
      <c r="AW46" s="18" t="str">
        <f>IFERROR(__xludf.DUMMYFUNCTION("""COMPUTED_VALUE"""),"")</f>
        <v/>
      </c>
      <c r="AX46" s="18" t="str">
        <f>IFERROR(__xludf.DUMMYFUNCTION("""COMPUTED_VALUE"""),"")</f>
        <v/>
      </c>
      <c r="AY46" s="18" t="str">
        <f>IFERROR(__xludf.DUMMYFUNCTION("""COMPUTED_VALUE"""),"")</f>
        <v/>
      </c>
      <c r="AZ46" s="18" t="str">
        <f>IFERROR(__xludf.DUMMYFUNCTION("""COMPUTED_VALUE"""),"")</f>
        <v/>
      </c>
      <c r="BA46" s="18" t="str">
        <f>IFERROR(__xludf.DUMMYFUNCTION("""COMPUTED_VALUE"""),"")</f>
        <v/>
      </c>
    </row>
    <row r="47">
      <c r="A47" s="11" t="str">
        <f t="shared" si="1"/>
        <v>DNF</v>
      </c>
      <c r="B47" s="15" t="str">
        <f>IFERROR(__xludf.DUMMYFUNCTION("""COMPUTED_VALUE"""),"DNF")</f>
        <v>DNF</v>
      </c>
      <c r="C47" s="20">
        <f>IFERROR(__xludf.DUMMYFUNCTION("""COMPUTED_VALUE"""),177.0)</f>
        <v>177</v>
      </c>
      <c r="D47" s="19" t="str">
        <f>IFERROR(__xludf.DUMMYFUNCTION("""COMPUTED_VALUE"""),"Polukhin Ivan")</f>
        <v>Polukhin Ivan</v>
      </c>
      <c r="E47" s="20" t="str">
        <f>IFERROR(__xludf.DUMMYFUNCTION("""COMPUTED_VALUE"""),"Чоловіча")</f>
        <v>Чоловіча</v>
      </c>
      <c r="F47" s="15" t="str">
        <f>IFERROR(__xludf.DUMMYFUNCTION("""COMPUTED_VALUE"""),"Київ")</f>
        <v>Київ</v>
      </c>
      <c r="G47" s="16">
        <f>IFERROR(__xludf.DUMMYFUNCTION("""COMPUTED_VALUE"""),1.0)</f>
        <v>1</v>
      </c>
      <c r="H47" s="16">
        <f>IFERROR(__xludf.DUMMYFUNCTION("""COMPUTED_VALUE"""),6.7)</f>
        <v>6.7</v>
      </c>
      <c r="I47" s="18">
        <f>IFERROR(__xludf.DUMMYFUNCTION("""COMPUTED_VALUE"""),0.030324074074074073)</f>
        <v>0.03032407407</v>
      </c>
      <c r="J47" s="18">
        <f>IFERROR(__xludf.DUMMYFUNCTION("""COMPUTED_VALUE"""),0.030324074074074073)</f>
        <v>0.03032407407</v>
      </c>
      <c r="K47" s="18">
        <f>IFERROR(__xludf.DUMMYFUNCTION("""COMPUTED_VALUE"""),0.030324074074074073)</f>
        <v>0.03032407407</v>
      </c>
      <c r="L47" s="18">
        <f>IFERROR(__xludf.DUMMYFUNCTION("""COMPUTED_VALUE"""),0.030324074074074073)</f>
        <v>0.03032407407</v>
      </c>
      <c r="M47" s="18" t="str">
        <f>IFERROR(__xludf.DUMMYFUNCTION("""COMPUTED_VALUE"""),"")</f>
        <v/>
      </c>
      <c r="N47" s="18" t="str">
        <f>IFERROR(__xludf.DUMMYFUNCTION("""COMPUTED_VALUE"""),"")</f>
        <v/>
      </c>
      <c r="O47" s="18" t="str">
        <f>IFERROR(__xludf.DUMMYFUNCTION("""COMPUTED_VALUE"""),"")</f>
        <v/>
      </c>
      <c r="P47" s="18" t="str">
        <f>IFERROR(__xludf.DUMMYFUNCTION("""COMPUTED_VALUE"""),"")</f>
        <v/>
      </c>
      <c r="Q47" s="18" t="str">
        <f>IFERROR(__xludf.DUMMYFUNCTION("""COMPUTED_VALUE"""),"")</f>
        <v/>
      </c>
      <c r="R47" s="18" t="str">
        <f>IFERROR(__xludf.DUMMYFUNCTION("""COMPUTED_VALUE"""),"")</f>
        <v/>
      </c>
      <c r="S47" s="18" t="str">
        <f>IFERROR(__xludf.DUMMYFUNCTION("""COMPUTED_VALUE"""),"")</f>
        <v/>
      </c>
      <c r="T47" s="18" t="str">
        <f>IFERROR(__xludf.DUMMYFUNCTION("""COMPUTED_VALUE"""),"")</f>
        <v/>
      </c>
      <c r="U47" s="18" t="str">
        <f>IFERROR(__xludf.DUMMYFUNCTION("""COMPUTED_VALUE"""),"")</f>
        <v/>
      </c>
      <c r="V47" s="18" t="str">
        <f>IFERROR(__xludf.DUMMYFUNCTION("""COMPUTED_VALUE"""),"")</f>
        <v/>
      </c>
      <c r="W47" s="18" t="str">
        <f>IFERROR(__xludf.DUMMYFUNCTION("""COMPUTED_VALUE"""),"")</f>
        <v/>
      </c>
      <c r="X47" s="18" t="str">
        <f>IFERROR(__xludf.DUMMYFUNCTION("""COMPUTED_VALUE"""),"")</f>
        <v/>
      </c>
      <c r="Y47" s="18" t="str">
        <f>IFERROR(__xludf.DUMMYFUNCTION("""COMPUTED_VALUE"""),"")</f>
        <v/>
      </c>
      <c r="Z47" s="18" t="str">
        <f>IFERROR(__xludf.DUMMYFUNCTION("""COMPUTED_VALUE"""),"")</f>
        <v/>
      </c>
      <c r="AA47" s="18" t="str">
        <f>IFERROR(__xludf.DUMMYFUNCTION("""COMPUTED_VALUE"""),"")</f>
        <v/>
      </c>
      <c r="AB47" s="18" t="str">
        <f>IFERROR(__xludf.DUMMYFUNCTION("""COMPUTED_VALUE"""),"")</f>
        <v/>
      </c>
      <c r="AC47" s="18" t="str">
        <f>IFERROR(__xludf.DUMMYFUNCTION("""COMPUTED_VALUE"""),"")</f>
        <v/>
      </c>
      <c r="AD47" s="18" t="str">
        <f>IFERROR(__xludf.DUMMYFUNCTION("""COMPUTED_VALUE"""),"")</f>
        <v/>
      </c>
      <c r="AE47" s="18" t="str">
        <f>IFERROR(__xludf.DUMMYFUNCTION("""COMPUTED_VALUE"""),"")</f>
        <v/>
      </c>
      <c r="AF47" s="18" t="str">
        <f>IFERROR(__xludf.DUMMYFUNCTION("""COMPUTED_VALUE"""),"")</f>
        <v/>
      </c>
      <c r="AG47" s="18" t="str">
        <f>IFERROR(__xludf.DUMMYFUNCTION("""COMPUTED_VALUE"""),"")</f>
        <v/>
      </c>
      <c r="AH47" s="18" t="str">
        <f>IFERROR(__xludf.DUMMYFUNCTION("""COMPUTED_VALUE"""),"")</f>
        <v/>
      </c>
      <c r="AI47" s="18" t="str">
        <f>IFERROR(__xludf.DUMMYFUNCTION("""COMPUTED_VALUE"""),"")</f>
        <v/>
      </c>
      <c r="AJ47" s="18" t="str">
        <f>IFERROR(__xludf.DUMMYFUNCTION("""COMPUTED_VALUE"""),"")</f>
        <v/>
      </c>
      <c r="AK47" s="18" t="str">
        <f>IFERROR(__xludf.DUMMYFUNCTION("""COMPUTED_VALUE"""),"")</f>
        <v/>
      </c>
      <c r="AL47" s="18" t="str">
        <f>IFERROR(__xludf.DUMMYFUNCTION("""COMPUTED_VALUE"""),"")</f>
        <v/>
      </c>
      <c r="AM47" s="18" t="str">
        <f>IFERROR(__xludf.DUMMYFUNCTION("""COMPUTED_VALUE"""),"")</f>
        <v/>
      </c>
      <c r="AN47" s="18" t="str">
        <f>IFERROR(__xludf.DUMMYFUNCTION("""COMPUTED_VALUE"""),"")</f>
        <v/>
      </c>
      <c r="AO47" s="18" t="str">
        <f>IFERROR(__xludf.DUMMYFUNCTION("""COMPUTED_VALUE"""),"")</f>
        <v/>
      </c>
      <c r="AP47" s="18" t="str">
        <f>IFERROR(__xludf.DUMMYFUNCTION("""COMPUTED_VALUE"""),"")</f>
        <v/>
      </c>
      <c r="AQ47" s="18" t="str">
        <f>IFERROR(__xludf.DUMMYFUNCTION("""COMPUTED_VALUE"""),"")</f>
        <v/>
      </c>
      <c r="AR47" s="18" t="str">
        <f>IFERROR(__xludf.DUMMYFUNCTION("""COMPUTED_VALUE"""),"")</f>
        <v/>
      </c>
      <c r="AS47" s="18" t="str">
        <f>IFERROR(__xludf.DUMMYFUNCTION("""COMPUTED_VALUE"""),"")</f>
        <v/>
      </c>
      <c r="AT47" s="18" t="str">
        <f>IFERROR(__xludf.DUMMYFUNCTION("""COMPUTED_VALUE"""),"")</f>
        <v/>
      </c>
      <c r="AU47" s="18" t="str">
        <f>IFERROR(__xludf.DUMMYFUNCTION("""COMPUTED_VALUE"""),"")</f>
        <v/>
      </c>
      <c r="AV47" s="18" t="str">
        <f>IFERROR(__xludf.DUMMYFUNCTION("""COMPUTED_VALUE"""),"")</f>
        <v/>
      </c>
      <c r="AW47" s="18" t="str">
        <f>IFERROR(__xludf.DUMMYFUNCTION("""COMPUTED_VALUE"""),"")</f>
        <v/>
      </c>
      <c r="AX47" s="18" t="str">
        <f>IFERROR(__xludf.DUMMYFUNCTION("""COMPUTED_VALUE"""),"")</f>
        <v/>
      </c>
      <c r="AY47" s="18" t="str">
        <f>IFERROR(__xludf.DUMMYFUNCTION("""COMPUTED_VALUE"""),"")</f>
        <v/>
      </c>
      <c r="AZ47" s="18" t="str">
        <f>IFERROR(__xludf.DUMMYFUNCTION("""COMPUTED_VALUE"""),"")</f>
        <v/>
      </c>
      <c r="BA47" s="18" t="str">
        <f>IFERROR(__xludf.DUMMYFUNCTION("""COMPUTED_VALUE"""),"")</f>
        <v/>
      </c>
    </row>
    <row r="48">
      <c r="A48" s="11" t="str">
        <f t="shared" si="1"/>
        <v>DNF</v>
      </c>
      <c r="B48" s="15" t="str">
        <f>IFERROR(__xludf.DUMMYFUNCTION("""COMPUTED_VALUE"""),"DNF")</f>
        <v>DNF</v>
      </c>
      <c r="C48" s="20">
        <f>IFERROR(__xludf.DUMMYFUNCTION("""COMPUTED_VALUE"""),185.0)</f>
        <v>185</v>
      </c>
      <c r="D48" s="15" t="str">
        <f>IFERROR(__xludf.DUMMYFUNCTION("""COMPUTED_VALUE"""),"Шульженко Роман Олександрович")</f>
        <v>Шульженко Роман Олександрович</v>
      </c>
      <c r="E48" s="20" t="str">
        <f>IFERROR(__xludf.DUMMYFUNCTION("""COMPUTED_VALUE"""),"Чоловіча")</f>
        <v>Чоловіча</v>
      </c>
      <c r="F48" s="22" t="str">
        <f>IFERROR(__xludf.DUMMYFUNCTION("""COMPUTED_VALUE"""),"Черкаси")</f>
        <v>Черкаси</v>
      </c>
      <c r="G48" s="16">
        <f>IFERROR(__xludf.DUMMYFUNCTION("""COMPUTED_VALUE"""),1.0)</f>
        <v>1</v>
      </c>
      <c r="H48" s="16">
        <f>IFERROR(__xludf.DUMMYFUNCTION("""COMPUTED_VALUE"""),6.7)</f>
        <v>6.7</v>
      </c>
      <c r="I48" s="18">
        <f>IFERROR(__xludf.DUMMYFUNCTION("""COMPUTED_VALUE"""),0.023819444444444445)</f>
        <v>0.02381944444</v>
      </c>
      <c r="J48" s="18">
        <f>IFERROR(__xludf.DUMMYFUNCTION("""COMPUTED_VALUE"""),0.023819444444444445)</f>
        <v>0.02381944444</v>
      </c>
      <c r="K48" s="18">
        <f>IFERROR(__xludf.DUMMYFUNCTION("""COMPUTED_VALUE"""),0.023819444444444445)</f>
        <v>0.02381944444</v>
      </c>
      <c r="L48" s="18">
        <f>IFERROR(__xludf.DUMMYFUNCTION("""COMPUTED_VALUE"""),0.023819444444444445)</f>
        <v>0.02381944444</v>
      </c>
      <c r="M48" s="18" t="str">
        <f>IFERROR(__xludf.DUMMYFUNCTION("""COMPUTED_VALUE"""),"")</f>
        <v/>
      </c>
      <c r="N48" s="18" t="str">
        <f>IFERROR(__xludf.DUMMYFUNCTION("""COMPUTED_VALUE"""),"")</f>
        <v/>
      </c>
      <c r="O48" s="18" t="str">
        <f>IFERROR(__xludf.DUMMYFUNCTION("""COMPUTED_VALUE"""),"")</f>
        <v/>
      </c>
      <c r="P48" s="18" t="str">
        <f>IFERROR(__xludf.DUMMYFUNCTION("""COMPUTED_VALUE"""),"")</f>
        <v/>
      </c>
      <c r="Q48" s="18" t="str">
        <f>IFERROR(__xludf.DUMMYFUNCTION("""COMPUTED_VALUE"""),"")</f>
        <v/>
      </c>
      <c r="R48" s="18" t="str">
        <f>IFERROR(__xludf.DUMMYFUNCTION("""COMPUTED_VALUE"""),"")</f>
        <v/>
      </c>
      <c r="S48" s="18" t="str">
        <f>IFERROR(__xludf.DUMMYFUNCTION("""COMPUTED_VALUE"""),"")</f>
        <v/>
      </c>
      <c r="T48" s="18" t="str">
        <f>IFERROR(__xludf.DUMMYFUNCTION("""COMPUTED_VALUE"""),"")</f>
        <v/>
      </c>
      <c r="U48" s="18" t="str">
        <f>IFERROR(__xludf.DUMMYFUNCTION("""COMPUTED_VALUE"""),"")</f>
        <v/>
      </c>
      <c r="V48" s="18" t="str">
        <f>IFERROR(__xludf.DUMMYFUNCTION("""COMPUTED_VALUE"""),"")</f>
        <v/>
      </c>
      <c r="W48" s="18" t="str">
        <f>IFERROR(__xludf.DUMMYFUNCTION("""COMPUTED_VALUE"""),"")</f>
        <v/>
      </c>
      <c r="X48" s="18" t="str">
        <f>IFERROR(__xludf.DUMMYFUNCTION("""COMPUTED_VALUE"""),"")</f>
        <v/>
      </c>
      <c r="Y48" s="18" t="str">
        <f>IFERROR(__xludf.DUMMYFUNCTION("""COMPUTED_VALUE"""),"")</f>
        <v/>
      </c>
      <c r="Z48" s="18" t="str">
        <f>IFERROR(__xludf.DUMMYFUNCTION("""COMPUTED_VALUE"""),"")</f>
        <v/>
      </c>
      <c r="AA48" s="18" t="str">
        <f>IFERROR(__xludf.DUMMYFUNCTION("""COMPUTED_VALUE"""),"")</f>
        <v/>
      </c>
      <c r="AB48" s="18" t="str">
        <f>IFERROR(__xludf.DUMMYFUNCTION("""COMPUTED_VALUE"""),"")</f>
        <v/>
      </c>
      <c r="AC48" s="18" t="str">
        <f>IFERROR(__xludf.DUMMYFUNCTION("""COMPUTED_VALUE"""),"")</f>
        <v/>
      </c>
      <c r="AD48" s="18" t="str">
        <f>IFERROR(__xludf.DUMMYFUNCTION("""COMPUTED_VALUE"""),"")</f>
        <v/>
      </c>
      <c r="AE48" s="18" t="str">
        <f>IFERROR(__xludf.DUMMYFUNCTION("""COMPUTED_VALUE"""),"")</f>
        <v/>
      </c>
      <c r="AF48" s="18" t="str">
        <f>IFERROR(__xludf.DUMMYFUNCTION("""COMPUTED_VALUE"""),"")</f>
        <v/>
      </c>
      <c r="AG48" s="18" t="str">
        <f>IFERROR(__xludf.DUMMYFUNCTION("""COMPUTED_VALUE"""),"")</f>
        <v/>
      </c>
      <c r="AH48" s="18" t="str">
        <f>IFERROR(__xludf.DUMMYFUNCTION("""COMPUTED_VALUE"""),"")</f>
        <v/>
      </c>
      <c r="AI48" s="18" t="str">
        <f>IFERROR(__xludf.DUMMYFUNCTION("""COMPUTED_VALUE"""),"")</f>
        <v/>
      </c>
      <c r="AJ48" s="18" t="str">
        <f>IFERROR(__xludf.DUMMYFUNCTION("""COMPUTED_VALUE"""),"")</f>
        <v/>
      </c>
      <c r="AK48" s="18" t="str">
        <f>IFERROR(__xludf.DUMMYFUNCTION("""COMPUTED_VALUE"""),"")</f>
        <v/>
      </c>
      <c r="AL48" s="18" t="str">
        <f>IFERROR(__xludf.DUMMYFUNCTION("""COMPUTED_VALUE"""),"")</f>
        <v/>
      </c>
      <c r="AM48" s="18" t="str">
        <f>IFERROR(__xludf.DUMMYFUNCTION("""COMPUTED_VALUE"""),"")</f>
        <v/>
      </c>
      <c r="AN48" s="18" t="str">
        <f>IFERROR(__xludf.DUMMYFUNCTION("""COMPUTED_VALUE"""),"")</f>
        <v/>
      </c>
      <c r="AO48" s="18" t="str">
        <f>IFERROR(__xludf.DUMMYFUNCTION("""COMPUTED_VALUE"""),"")</f>
        <v/>
      </c>
      <c r="AP48" s="18" t="str">
        <f>IFERROR(__xludf.DUMMYFUNCTION("""COMPUTED_VALUE"""),"")</f>
        <v/>
      </c>
      <c r="AQ48" s="18" t="str">
        <f>IFERROR(__xludf.DUMMYFUNCTION("""COMPUTED_VALUE"""),"")</f>
        <v/>
      </c>
      <c r="AR48" s="18" t="str">
        <f>IFERROR(__xludf.DUMMYFUNCTION("""COMPUTED_VALUE"""),"")</f>
        <v/>
      </c>
      <c r="AS48" s="18" t="str">
        <f>IFERROR(__xludf.DUMMYFUNCTION("""COMPUTED_VALUE"""),"")</f>
        <v/>
      </c>
      <c r="AT48" s="18" t="str">
        <f>IFERROR(__xludf.DUMMYFUNCTION("""COMPUTED_VALUE"""),"")</f>
        <v/>
      </c>
      <c r="AU48" s="18" t="str">
        <f>IFERROR(__xludf.DUMMYFUNCTION("""COMPUTED_VALUE"""),"")</f>
        <v/>
      </c>
      <c r="AV48" s="18" t="str">
        <f>IFERROR(__xludf.DUMMYFUNCTION("""COMPUTED_VALUE"""),"")</f>
        <v/>
      </c>
      <c r="AW48" s="18" t="str">
        <f>IFERROR(__xludf.DUMMYFUNCTION("""COMPUTED_VALUE"""),"")</f>
        <v/>
      </c>
      <c r="AX48" s="18" t="str">
        <f>IFERROR(__xludf.DUMMYFUNCTION("""COMPUTED_VALUE"""),"")</f>
        <v/>
      </c>
      <c r="AY48" s="18" t="str">
        <f>IFERROR(__xludf.DUMMYFUNCTION("""COMPUTED_VALUE"""),"")</f>
        <v/>
      </c>
      <c r="AZ48" s="18" t="str">
        <f>IFERROR(__xludf.DUMMYFUNCTION("""COMPUTED_VALUE"""),"")</f>
        <v/>
      </c>
      <c r="BA48" s="18" t="str">
        <f>IFERROR(__xludf.DUMMYFUNCTION("""COMPUTED_VALUE"""),"")</f>
        <v/>
      </c>
    </row>
    <row r="49">
      <c r="A49" s="11" t="str">
        <f t="shared" si="1"/>
        <v>DSQ</v>
      </c>
      <c r="B49" s="15" t="str">
        <f>IFERROR(__xludf.DUMMYFUNCTION("""COMPUTED_VALUE"""),"DSQ")</f>
        <v>DSQ</v>
      </c>
      <c r="C49" s="20">
        <f>IFERROR(__xludf.DUMMYFUNCTION("""COMPUTED_VALUE"""),190.0)</f>
        <v>190</v>
      </c>
      <c r="D49" s="15" t="str">
        <f>IFERROR(__xludf.DUMMYFUNCTION("""COMPUTED_VALUE"""),"Олівсон О.Я.")</f>
        <v>Олівсон О.Я.</v>
      </c>
      <c r="E49" s="20" t="str">
        <f>IFERROR(__xludf.DUMMYFUNCTION("""COMPUTED_VALUE"""),"Чоловіча")</f>
        <v>Чоловіча</v>
      </c>
      <c r="F49" s="15" t="str">
        <f>IFERROR(__xludf.DUMMYFUNCTION("""COMPUTED_VALUE"""),"Житомир")</f>
        <v>Житомир</v>
      </c>
      <c r="G49" s="16">
        <f>IFERROR(__xludf.DUMMYFUNCTION("""COMPUTED_VALUE"""),8.0)</f>
        <v>8</v>
      </c>
      <c r="H49" s="16">
        <f>IFERROR(__xludf.DUMMYFUNCTION("""COMPUTED_VALUE"""),53.6)</f>
        <v>53.6</v>
      </c>
      <c r="I49" s="16" t="str">
        <f>IFERROR(__xludf.DUMMYFUNCTION("""COMPUTED_VALUE"""),"did not start")</f>
        <v>did not start</v>
      </c>
      <c r="J49" s="18">
        <f>IFERROR(__xludf.DUMMYFUNCTION("""COMPUTED_VALUE"""),0.024925411522633747)</f>
        <v>0.02492541152</v>
      </c>
      <c r="K49" s="18">
        <f>IFERROR(__xludf.DUMMYFUNCTION("""COMPUTED_VALUE"""),0.029733796296296296)</f>
        <v>0.0297337963</v>
      </c>
      <c r="L49" s="18">
        <f>IFERROR(__xludf.DUMMYFUNCTION("""COMPUTED_VALUE"""),0.0)</f>
        <v>0</v>
      </c>
      <c r="M49" s="18">
        <f>IFERROR(__xludf.DUMMYFUNCTION("""COMPUTED_VALUE"""),0.02795138888888889)</f>
        <v>0.02795138889</v>
      </c>
      <c r="N49" s="18">
        <f>IFERROR(__xludf.DUMMYFUNCTION("""COMPUTED_VALUE"""),0.027905092592592592)</f>
        <v>0.02790509259</v>
      </c>
      <c r="O49" s="18">
        <f>IFERROR(__xludf.DUMMYFUNCTION("""COMPUTED_VALUE"""),0.02710648148148148)</f>
        <v>0.02710648148</v>
      </c>
      <c r="P49" s="18">
        <f>IFERROR(__xludf.DUMMYFUNCTION("""COMPUTED_VALUE"""),0.02675925925925926)</f>
        <v>0.02675925926</v>
      </c>
      <c r="Q49" s="18">
        <f>IFERROR(__xludf.DUMMYFUNCTION("""COMPUTED_VALUE"""),0.027430555555555555)</f>
        <v>0.02743055556</v>
      </c>
      <c r="R49" s="18">
        <f>IFERROR(__xludf.DUMMYFUNCTION("""COMPUTED_VALUE"""),0.02837962962962963)</f>
        <v>0.02837962963</v>
      </c>
      <c r="S49" s="18">
        <f>IFERROR(__xludf.DUMMYFUNCTION("""COMPUTED_VALUE"""),0.0290625)</f>
        <v>0.0290625</v>
      </c>
      <c r="T49" s="18">
        <f>IFERROR(__xludf.DUMMYFUNCTION("""COMPUTED_VALUE"""),0.029733796296296296)</f>
        <v>0.0297337963</v>
      </c>
      <c r="U49" s="18" t="str">
        <f>IFERROR(__xludf.DUMMYFUNCTION("""COMPUTED_VALUE"""),"")</f>
        <v/>
      </c>
      <c r="V49" s="18" t="str">
        <f>IFERROR(__xludf.DUMMYFUNCTION("""COMPUTED_VALUE"""),"")</f>
        <v/>
      </c>
      <c r="W49" s="18" t="str">
        <f>IFERROR(__xludf.DUMMYFUNCTION("""COMPUTED_VALUE"""),"")</f>
        <v/>
      </c>
      <c r="X49" s="18" t="str">
        <f>IFERROR(__xludf.DUMMYFUNCTION("""COMPUTED_VALUE"""),"")</f>
        <v/>
      </c>
      <c r="Y49" s="18" t="str">
        <f>IFERROR(__xludf.DUMMYFUNCTION("""COMPUTED_VALUE"""),"")</f>
        <v/>
      </c>
      <c r="Z49" s="18" t="str">
        <f>IFERROR(__xludf.DUMMYFUNCTION("""COMPUTED_VALUE"""),"")</f>
        <v/>
      </c>
      <c r="AA49" s="18" t="str">
        <f>IFERROR(__xludf.DUMMYFUNCTION("""COMPUTED_VALUE"""),"")</f>
        <v/>
      </c>
      <c r="AB49" s="18" t="str">
        <f>IFERROR(__xludf.DUMMYFUNCTION("""COMPUTED_VALUE"""),"")</f>
        <v/>
      </c>
      <c r="AC49" s="18" t="str">
        <f>IFERROR(__xludf.DUMMYFUNCTION("""COMPUTED_VALUE"""),"")</f>
        <v/>
      </c>
      <c r="AD49" s="18" t="str">
        <f>IFERROR(__xludf.DUMMYFUNCTION("""COMPUTED_VALUE"""),"")</f>
        <v/>
      </c>
      <c r="AE49" s="18" t="str">
        <f>IFERROR(__xludf.DUMMYFUNCTION("""COMPUTED_VALUE"""),"")</f>
        <v/>
      </c>
      <c r="AF49" s="18" t="str">
        <f>IFERROR(__xludf.DUMMYFUNCTION("""COMPUTED_VALUE"""),"")</f>
        <v/>
      </c>
      <c r="AG49" s="18" t="str">
        <f>IFERROR(__xludf.DUMMYFUNCTION("""COMPUTED_VALUE"""),"")</f>
        <v/>
      </c>
      <c r="AH49" s="18" t="str">
        <f>IFERROR(__xludf.DUMMYFUNCTION("""COMPUTED_VALUE"""),"")</f>
        <v/>
      </c>
      <c r="AI49" s="18" t="str">
        <f>IFERROR(__xludf.DUMMYFUNCTION("""COMPUTED_VALUE"""),"")</f>
        <v/>
      </c>
      <c r="AJ49" s="18" t="str">
        <f>IFERROR(__xludf.DUMMYFUNCTION("""COMPUTED_VALUE"""),"")</f>
        <v/>
      </c>
      <c r="AK49" s="18" t="str">
        <f>IFERROR(__xludf.DUMMYFUNCTION("""COMPUTED_VALUE"""),"")</f>
        <v/>
      </c>
      <c r="AL49" s="18" t="str">
        <f>IFERROR(__xludf.DUMMYFUNCTION("""COMPUTED_VALUE"""),"")</f>
        <v/>
      </c>
      <c r="AM49" s="18" t="str">
        <f>IFERROR(__xludf.DUMMYFUNCTION("""COMPUTED_VALUE"""),"")</f>
        <v/>
      </c>
      <c r="AN49" s="18" t="str">
        <f>IFERROR(__xludf.DUMMYFUNCTION("""COMPUTED_VALUE"""),"")</f>
        <v/>
      </c>
      <c r="AO49" s="18" t="str">
        <f>IFERROR(__xludf.DUMMYFUNCTION("""COMPUTED_VALUE"""),"")</f>
        <v/>
      </c>
      <c r="AP49" s="18" t="str">
        <f>IFERROR(__xludf.DUMMYFUNCTION("""COMPUTED_VALUE"""),"")</f>
        <v/>
      </c>
      <c r="AQ49" s="18" t="str">
        <f>IFERROR(__xludf.DUMMYFUNCTION("""COMPUTED_VALUE"""),"")</f>
        <v/>
      </c>
      <c r="AR49" s="18" t="str">
        <f>IFERROR(__xludf.DUMMYFUNCTION("""COMPUTED_VALUE"""),"")</f>
        <v/>
      </c>
      <c r="AS49" s="18" t="str">
        <f>IFERROR(__xludf.DUMMYFUNCTION("""COMPUTED_VALUE"""),"")</f>
        <v/>
      </c>
      <c r="AT49" s="18" t="str">
        <f>IFERROR(__xludf.DUMMYFUNCTION("""COMPUTED_VALUE"""),"")</f>
        <v/>
      </c>
      <c r="AU49" s="18" t="str">
        <f>IFERROR(__xludf.DUMMYFUNCTION("""COMPUTED_VALUE"""),"")</f>
        <v/>
      </c>
      <c r="AV49" s="18" t="str">
        <f>IFERROR(__xludf.DUMMYFUNCTION("""COMPUTED_VALUE"""),"")</f>
        <v/>
      </c>
      <c r="AW49" s="18" t="str">
        <f>IFERROR(__xludf.DUMMYFUNCTION("""COMPUTED_VALUE"""),"")</f>
        <v/>
      </c>
      <c r="AX49" s="18" t="str">
        <f>IFERROR(__xludf.DUMMYFUNCTION("""COMPUTED_VALUE"""),"")</f>
        <v/>
      </c>
      <c r="AY49" s="18" t="str">
        <f>IFERROR(__xludf.DUMMYFUNCTION("""COMPUTED_VALUE"""),"")</f>
        <v/>
      </c>
      <c r="AZ49" s="18" t="str">
        <f>IFERROR(__xludf.DUMMYFUNCTION("""COMPUTED_VALUE"""),"")</f>
        <v/>
      </c>
      <c r="BA49" s="18" t="str">
        <f>IFERROR(__xludf.DUMMYFUNCTION("""COMPUTED_VALUE"""),"")</f>
        <v/>
      </c>
    </row>
    <row r="50">
      <c r="A50" s="11" t="str">
        <f t="shared" si="1"/>
        <v/>
      </c>
      <c r="B50" s="15"/>
      <c r="C50" s="20"/>
      <c r="D50" s="19"/>
      <c r="E50" s="20"/>
      <c r="F50" s="15"/>
      <c r="G50" s="16"/>
      <c r="H50" s="16"/>
      <c r="I50" s="16"/>
      <c r="J50" s="16"/>
      <c r="K50" s="16"/>
      <c r="L50" s="18" t="str">
        <f>IFERROR(__xludf.DUMMYFUNCTION("""COMPUTED_VALUE"""),"")</f>
        <v/>
      </c>
      <c r="M50" s="18" t="str">
        <f>IFERROR(__xludf.DUMMYFUNCTION("""COMPUTED_VALUE"""),"")</f>
        <v/>
      </c>
      <c r="N50" s="18" t="str">
        <f>IFERROR(__xludf.DUMMYFUNCTION("""COMPUTED_VALUE"""),"")</f>
        <v/>
      </c>
      <c r="O50" s="18" t="str">
        <f>IFERROR(__xludf.DUMMYFUNCTION("""COMPUTED_VALUE"""),"")</f>
        <v/>
      </c>
      <c r="P50" s="18" t="str">
        <f>IFERROR(__xludf.DUMMYFUNCTION("""COMPUTED_VALUE"""),"")</f>
        <v/>
      </c>
      <c r="Q50" s="18" t="str">
        <f>IFERROR(__xludf.DUMMYFUNCTION("""COMPUTED_VALUE"""),"")</f>
        <v/>
      </c>
      <c r="R50" s="18" t="str">
        <f>IFERROR(__xludf.DUMMYFUNCTION("""COMPUTED_VALUE"""),"")</f>
        <v/>
      </c>
      <c r="S50" s="18" t="str">
        <f>IFERROR(__xludf.DUMMYFUNCTION("""COMPUTED_VALUE"""),"")</f>
        <v/>
      </c>
      <c r="T50" s="18" t="str">
        <f>IFERROR(__xludf.DUMMYFUNCTION("""COMPUTED_VALUE"""),"")</f>
        <v/>
      </c>
      <c r="U50" s="18" t="str">
        <f>IFERROR(__xludf.DUMMYFUNCTION("""COMPUTED_VALUE"""),"")</f>
        <v/>
      </c>
      <c r="V50" s="18" t="str">
        <f>IFERROR(__xludf.DUMMYFUNCTION("""COMPUTED_VALUE"""),"")</f>
        <v/>
      </c>
      <c r="W50" s="18" t="str">
        <f>IFERROR(__xludf.DUMMYFUNCTION("""COMPUTED_VALUE"""),"")</f>
        <v/>
      </c>
      <c r="X50" s="18" t="str">
        <f>IFERROR(__xludf.DUMMYFUNCTION("""COMPUTED_VALUE"""),"")</f>
        <v/>
      </c>
      <c r="Y50" s="18" t="str">
        <f>IFERROR(__xludf.DUMMYFUNCTION("""COMPUTED_VALUE"""),"")</f>
        <v/>
      </c>
      <c r="Z50" s="18" t="str">
        <f>IFERROR(__xludf.DUMMYFUNCTION("""COMPUTED_VALUE"""),"")</f>
        <v/>
      </c>
      <c r="AA50" s="18" t="str">
        <f>IFERROR(__xludf.DUMMYFUNCTION("""COMPUTED_VALUE"""),"")</f>
        <v/>
      </c>
      <c r="AB50" s="18" t="str">
        <f>IFERROR(__xludf.DUMMYFUNCTION("""COMPUTED_VALUE"""),"")</f>
        <v/>
      </c>
      <c r="AC50" s="18" t="str">
        <f>IFERROR(__xludf.DUMMYFUNCTION("""COMPUTED_VALUE"""),"")</f>
        <v/>
      </c>
      <c r="AD50" s="18" t="str">
        <f>IFERROR(__xludf.DUMMYFUNCTION("""COMPUTED_VALUE"""),"")</f>
        <v/>
      </c>
      <c r="AE50" s="18" t="str">
        <f>IFERROR(__xludf.DUMMYFUNCTION("""COMPUTED_VALUE"""),"")</f>
        <v/>
      </c>
      <c r="AF50" s="18" t="str">
        <f>IFERROR(__xludf.DUMMYFUNCTION("""COMPUTED_VALUE"""),"")</f>
        <v/>
      </c>
      <c r="AG50" s="18" t="str">
        <f>IFERROR(__xludf.DUMMYFUNCTION("""COMPUTED_VALUE"""),"")</f>
        <v/>
      </c>
      <c r="AH50" s="18" t="str">
        <f>IFERROR(__xludf.DUMMYFUNCTION("""COMPUTED_VALUE"""),"")</f>
        <v/>
      </c>
      <c r="AI50" s="18" t="str">
        <f>IFERROR(__xludf.DUMMYFUNCTION("""COMPUTED_VALUE"""),"")</f>
        <v/>
      </c>
      <c r="AJ50" s="18" t="str">
        <f>IFERROR(__xludf.DUMMYFUNCTION("""COMPUTED_VALUE"""),"")</f>
        <v/>
      </c>
      <c r="AK50" s="18" t="str">
        <f>IFERROR(__xludf.DUMMYFUNCTION("""COMPUTED_VALUE"""),"")</f>
        <v/>
      </c>
      <c r="AL50" s="18" t="str">
        <f>IFERROR(__xludf.DUMMYFUNCTION("""COMPUTED_VALUE"""),"")</f>
        <v/>
      </c>
      <c r="AM50" s="18" t="str">
        <f>IFERROR(__xludf.DUMMYFUNCTION("""COMPUTED_VALUE"""),"")</f>
        <v/>
      </c>
      <c r="AN50" s="18" t="str">
        <f>IFERROR(__xludf.DUMMYFUNCTION("""COMPUTED_VALUE"""),"")</f>
        <v/>
      </c>
      <c r="AO50" s="18" t="str">
        <f>IFERROR(__xludf.DUMMYFUNCTION("""COMPUTED_VALUE"""),"")</f>
        <v/>
      </c>
      <c r="AP50" s="18" t="str">
        <f>IFERROR(__xludf.DUMMYFUNCTION("""COMPUTED_VALUE"""),"")</f>
        <v/>
      </c>
      <c r="AQ50" s="18" t="str">
        <f>IFERROR(__xludf.DUMMYFUNCTION("""COMPUTED_VALUE"""),"")</f>
        <v/>
      </c>
      <c r="AR50" s="18" t="str">
        <f>IFERROR(__xludf.DUMMYFUNCTION("""COMPUTED_VALUE"""),"")</f>
        <v/>
      </c>
      <c r="AS50" s="18" t="str">
        <f>IFERROR(__xludf.DUMMYFUNCTION("""COMPUTED_VALUE"""),"")</f>
        <v/>
      </c>
      <c r="AT50" s="18" t="str">
        <f>IFERROR(__xludf.DUMMYFUNCTION("""COMPUTED_VALUE"""),"")</f>
        <v/>
      </c>
      <c r="AU50" s="18" t="str">
        <f>IFERROR(__xludf.DUMMYFUNCTION("""COMPUTED_VALUE"""),"")</f>
        <v/>
      </c>
      <c r="AV50" s="18" t="str">
        <f>IFERROR(__xludf.DUMMYFUNCTION("""COMPUTED_VALUE"""),"")</f>
        <v/>
      </c>
      <c r="AW50" s="18" t="str">
        <f>IFERROR(__xludf.DUMMYFUNCTION("""COMPUTED_VALUE"""),"")</f>
        <v/>
      </c>
      <c r="AX50" s="18" t="str">
        <f>IFERROR(__xludf.DUMMYFUNCTION("""COMPUTED_VALUE"""),"")</f>
        <v/>
      </c>
      <c r="AY50" s="18" t="str">
        <f>IFERROR(__xludf.DUMMYFUNCTION("""COMPUTED_VALUE"""),"")</f>
        <v/>
      </c>
      <c r="AZ50" s="18" t="str">
        <f>IFERROR(__xludf.DUMMYFUNCTION("""COMPUTED_VALUE"""),"")</f>
        <v/>
      </c>
      <c r="BA50" s="18" t="str">
        <f>IFERROR(__xludf.DUMMYFUNCTION("""COMPUTED_VALUE"""),"")</f>
        <v/>
      </c>
    </row>
    <row r="51">
      <c r="A51" s="11" t="str">
        <f t="shared" si="1"/>
        <v/>
      </c>
      <c r="B51" s="15"/>
      <c r="C51" s="20"/>
      <c r="D51" s="19"/>
      <c r="E51" s="20"/>
      <c r="F51" s="15"/>
      <c r="G51" s="16"/>
      <c r="H51" s="16"/>
      <c r="I51" s="16"/>
      <c r="J51" s="16"/>
      <c r="K51" s="16"/>
      <c r="L51" s="18" t="str">
        <f>IFERROR(__xludf.DUMMYFUNCTION("""COMPUTED_VALUE"""),"")</f>
        <v/>
      </c>
      <c r="M51" s="18" t="str">
        <f>IFERROR(__xludf.DUMMYFUNCTION("""COMPUTED_VALUE"""),"")</f>
        <v/>
      </c>
      <c r="N51" s="18" t="str">
        <f>IFERROR(__xludf.DUMMYFUNCTION("""COMPUTED_VALUE"""),"")</f>
        <v/>
      </c>
      <c r="O51" s="18" t="str">
        <f>IFERROR(__xludf.DUMMYFUNCTION("""COMPUTED_VALUE"""),"")</f>
        <v/>
      </c>
      <c r="P51" s="18" t="str">
        <f>IFERROR(__xludf.DUMMYFUNCTION("""COMPUTED_VALUE"""),"")</f>
        <v/>
      </c>
      <c r="Q51" s="18" t="str">
        <f>IFERROR(__xludf.DUMMYFUNCTION("""COMPUTED_VALUE"""),"")</f>
        <v/>
      </c>
      <c r="R51" s="18" t="str">
        <f>IFERROR(__xludf.DUMMYFUNCTION("""COMPUTED_VALUE"""),"")</f>
        <v/>
      </c>
      <c r="S51" s="18" t="str">
        <f>IFERROR(__xludf.DUMMYFUNCTION("""COMPUTED_VALUE"""),"")</f>
        <v/>
      </c>
      <c r="T51" s="18" t="str">
        <f>IFERROR(__xludf.DUMMYFUNCTION("""COMPUTED_VALUE"""),"")</f>
        <v/>
      </c>
      <c r="U51" s="18" t="str">
        <f>IFERROR(__xludf.DUMMYFUNCTION("""COMPUTED_VALUE"""),"")</f>
        <v/>
      </c>
      <c r="V51" s="18" t="str">
        <f>IFERROR(__xludf.DUMMYFUNCTION("""COMPUTED_VALUE"""),"")</f>
        <v/>
      </c>
      <c r="W51" s="18" t="str">
        <f>IFERROR(__xludf.DUMMYFUNCTION("""COMPUTED_VALUE"""),"")</f>
        <v/>
      </c>
      <c r="X51" s="18" t="str">
        <f>IFERROR(__xludf.DUMMYFUNCTION("""COMPUTED_VALUE"""),"")</f>
        <v/>
      </c>
      <c r="Y51" s="18" t="str">
        <f>IFERROR(__xludf.DUMMYFUNCTION("""COMPUTED_VALUE"""),"")</f>
        <v/>
      </c>
      <c r="Z51" s="18" t="str">
        <f>IFERROR(__xludf.DUMMYFUNCTION("""COMPUTED_VALUE"""),"")</f>
        <v/>
      </c>
      <c r="AA51" s="18" t="str">
        <f>IFERROR(__xludf.DUMMYFUNCTION("""COMPUTED_VALUE"""),"")</f>
        <v/>
      </c>
      <c r="AB51" s="18" t="str">
        <f>IFERROR(__xludf.DUMMYFUNCTION("""COMPUTED_VALUE"""),"")</f>
        <v/>
      </c>
      <c r="AC51" s="18" t="str">
        <f>IFERROR(__xludf.DUMMYFUNCTION("""COMPUTED_VALUE"""),"")</f>
        <v/>
      </c>
      <c r="AD51" s="18" t="str">
        <f>IFERROR(__xludf.DUMMYFUNCTION("""COMPUTED_VALUE"""),"")</f>
        <v/>
      </c>
      <c r="AE51" s="18" t="str">
        <f>IFERROR(__xludf.DUMMYFUNCTION("""COMPUTED_VALUE"""),"")</f>
        <v/>
      </c>
      <c r="AF51" s="18" t="str">
        <f>IFERROR(__xludf.DUMMYFUNCTION("""COMPUTED_VALUE"""),"")</f>
        <v/>
      </c>
      <c r="AG51" s="18" t="str">
        <f>IFERROR(__xludf.DUMMYFUNCTION("""COMPUTED_VALUE"""),"")</f>
        <v/>
      </c>
      <c r="AH51" s="18" t="str">
        <f>IFERROR(__xludf.DUMMYFUNCTION("""COMPUTED_VALUE"""),"")</f>
        <v/>
      </c>
      <c r="AI51" s="18" t="str">
        <f>IFERROR(__xludf.DUMMYFUNCTION("""COMPUTED_VALUE"""),"")</f>
        <v/>
      </c>
      <c r="AJ51" s="18" t="str">
        <f>IFERROR(__xludf.DUMMYFUNCTION("""COMPUTED_VALUE"""),"")</f>
        <v/>
      </c>
      <c r="AK51" s="18" t="str">
        <f>IFERROR(__xludf.DUMMYFUNCTION("""COMPUTED_VALUE"""),"")</f>
        <v/>
      </c>
      <c r="AL51" s="18" t="str">
        <f>IFERROR(__xludf.DUMMYFUNCTION("""COMPUTED_VALUE"""),"")</f>
        <v/>
      </c>
      <c r="AM51" s="18" t="str">
        <f>IFERROR(__xludf.DUMMYFUNCTION("""COMPUTED_VALUE"""),"")</f>
        <v/>
      </c>
      <c r="AN51" s="18" t="str">
        <f>IFERROR(__xludf.DUMMYFUNCTION("""COMPUTED_VALUE"""),"")</f>
        <v/>
      </c>
      <c r="AO51" s="18" t="str">
        <f>IFERROR(__xludf.DUMMYFUNCTION("""COMPUTED_VALUE"""),"")</f>
        <v/>
      </c>
      <c r="AP51" s="18" t="str">
        <f>IFERROR(__xludf.DUMMYFUNCTION("""COMPUTED_VALUE"""),"")</f>
        <v/>
      </c>
      <c r="AQ51" s="18" t="str">
        <f>IFERROR(__xludf.DUMMYFUNCTION("""COMPUTED_VALUE"""),"")</f>
        <v/>
      </c>
      <c r="AR51" s="18" t="str">
        <f>IFERROR(__xludf.DUMMYFUNCTION("""COMPUTED_VALUE"""),"")</f>
        <v/>
      </c>
      <c r="AS51" s="18" t="str">
        <f>IFERROR(__xludf.DUMMYFUNCTION("""COMPUTED_VALUE"""),"")</f>
        <v/>
      </c>
      <c r="AT51" s="18" t="str">
        <f>IFERROR(__xludf.DUMMYFUNCTION("""COMPUTED_VALUE"""),"")</f>
        <v/>
      </c>
      <c r="AU51" s="18" t="str">
        <f>IFERROR(__xludf.DUMMYFUNCTION("""COMPUTED_VALUE"""),"")</f>
        <v/>
      </c>
      <c r="AV51" s="18" t="str">
        <f>IFERROR(__xludf.DUMMYFUNCTION("""COMPUTED_VALUE"""),"")</f>
        <v/>
      </c>
      <c r="AW51" s="18" t="str">
        <f>IFERROR(__xludf.DUMMYFUNCTION("""COMPUTED_VALUE"""),"")</f>
        <v/>
      </c>
      <c r="AX51" s="18" t="str">
        <f>IFERROR(__xludf.DUMMYFUNCTION("""COMPUTED_VALUE"""),"")</f>
        <v/>
      </c>
      <c r="AY51" s="18" t="str">
        <f>IFERROR(__xludf.DUMMYFUNCTION("""COMPUTED_VALUE"""),"")</f>
        <v/>
      </c>
      <c r="AZ51" s="18" t="str">
        <f>IFERROR(__xludf.DUMMYFUNCTION("""COMPUTED_VALUE"""),"")</f>
        <v/>
      </c>
      <c r="BA51" s="18" t="str">
        <f>IFERROR(__xludf.DUMMYFUNCTION("""COMPUTED_VALUE"""),"")</f>
        <v/>
      </c>
    </row>
    <row r="52">
      <c r="A52" s="11" t="str">
        <f t="shared" si="1"/>
        <v/>
      </c>
      <c r="B52" s="15"/>
      <c r="C52" s="20"/>
      <c r="D52" s="19"/>
      <c r="E52" s="20"/>
      <c r="F52" s="15"/>
      <c r="G52" s="16"/>
      <c r="H52" s="16"/>
      <c r="I52" s="16"/>
      <c r="J52" s="16"/>
      <c r="K52" s="16"/>
      <c r="L52" s="18" t="str">
        <f>IFERROR(__xludf.DUMMYFUNCTION("""COMPUTED_VALUE"""),"")</f>
        <v/>
      </c>
      <c r="M52" s="18" t="str">
        <f>IFERROR(__xludf.DUMMYFUNCTION("""COMPUTED_VALUE"""),"")</f>
        <v/>
      </c>
      <c r="N52" s="18" t="str">
        <f>IFERROR(__xludf.DUMMYFUNCTION("""COMPUTED_VALUE"""),"")</f>
        <v/>
      </c>
      <c r="O52" s="18" t="str">
        <f>IFERROR(__xludf.DUMMYFUNCTION("""COMPUTED_VALUE"""),"")</f>
        <v/>
      </c>
      <c r="P52" s="18" t="str">
        <f>IFERROR(__xludf.DUMMYFUNCTION("""COMPUTED_VALUE"""),"")</f>
        <v/>
      </c>
      <c r="Q52" s="18" t="str">
        <f>IFERROR(__xludf.DUMMYFUNCTION("""COMPUTED_VALUE"""),"")</f>
        <v/>
      </c>
      <c r="R52" s="18" t="str">
        <f>IFERROR(__xludf.DUMMYFUNCTION("""COMPUTED_VALUE"""),"")</f>
        <v/>
      </c>
      <c r="S52" s="18" t="str">
        <f>IFERROR(__xludf.DUMMYFUNCTION("""COMPUTED_VALUE"""),"")</f>
        <v/>
      </c>
      <c r="T52" s="18" t="str">
        <f>IFERROR(__xludf.DUMMYFUNCTION("""COMPUTED_VALUE"""),"")</f>
        <v/>
      </c>
      <c r="U52" s="18" t="str">
        <f>IFERROR(__xludf.DUMMYFUNCTION("""COMPUTED_VALUE"""),"")</f>
        <v/>
      </c>
      <c r="V52" s="18" t="str">
        <f>IFERROR(__xludf.DUMMYFUNCTION("""COMPUTED_VALUE"""),"")</f>
        <v/>
      </c>
      <c r="W52" s="18" t="str">
        <f>IFERROR(__xludf.DUMMYFUNCTION("""COMPUTED_VALUE"""),"")</f>
        <v/>
      </c>
      <c r="X52" s="18" t="str">
        <f>IFERROR(__xludf.DUMMYFUNCTION("""COMPUTED_VALUE"""),"")</f>
        <v/>
      </c>
      <c r="Y52" s="18" t="str">
        <f>IFERROR(__xludf.DUMMYFUNCTION("""COMPUTED_VALUE"""),"")</f>
        <v/>
      </c>
      <c r="Z52" s="18" t="str">
        <f>IFERROR(__xludf.DUMMYFUNCTION("""COMPUTED_VALUE"""),"")</f>
        <v/>
      </c>
      <c r="AA52" s="18" t="str">
        <f>IFERROR(__xludf.DUMMYFUNCTION("""COMPUTED_VALUE"""),"")</f>
        <v/>
      </c>
      <c r="AB52" s="18" t="str">
        <f>IFERROR(__xludf.DUMMYFUNCTION("""COMPUTED_VALUE"""),"")</f>
        <v/>
      </c>
      <c r="AC52" s="18" t="str">
        <f>IFERROR(__xludf.DUMMYFUNCTION("""COMPUTED_VALUE"""),"")</f>
        <v/>
      </c>
      <c r="AD52" s="18" t="str">
        <f>IFERROR(__xludf.DUMMYFUNCTION("""COMPUTED_VALUE"""),"")</f>
        <v/>
      </c>
      <c r="AE52" s="18" t="str">
        <f>IFERROR(__xludf.DUMMYFUNCTION("""COMPUTED_VALUE"""),"")</f>
        <v/>
      </c>
      <c r="AF52" s="18" t="str">
        <f>IFERROR(__xludf.DUMMYFUNCTION("""COMPUTED_VALUE"""),"")</f>
        <v/>
      </c>
      <c r="AG52" s="18" t="str">
        <f>IFERROR(__xludf.DUMMYFUNCTION("""COMPUTED_VALUE"""),"")</f>
        <v/>
      </c>
      <c r="AH52" s="18" t="str">
        <f>IFERROR(__xludf.DUMMYFUNCTION("""COMPUTED_VALUE"""),"")</f>
        <v/>
      </c>
      <c r="AI52" s="18" t="str">
        <f>IFERROR(__xludf.DUMMYFUNCTION("""COMPUTED_VALUE"""),"")</f>
        <v/>
      </c>
      <c r="AJ52" s="18" t="str">
        <f>IFERROR(__xludf.DUMMYFUNCTION("""COMPUTED_VALUE"""),"")</f>
        <v/>
      </c>
      <c r="AK52" s="18" t="str">
        <f>IFERROR(__xludf.DUMMYFUNCTION("""COMPUTED_VALUE"""),"")</f>
        <v/>
      </c>
      <c r="AL52" s="18" t="str">
        <f>IFERROR(__xludf.DUMMYFUNCTION("""COMPUTED_VALUE"""),"")</f>
        <v/>
      </c>
      <c r="AM52" s="18" t="str">
        <f>IFERROR(__xludf.DUMMYFUNCTION("""COMPUTED_VALUE"""),"")</f>
        <v/>
      </c>
      <c r="AN52" s="18" t="str">
        <f>IFERROR(__xludf.DUMMYFUNCTION("""COMPUTED_VALUE"""),"")</f>
        <v/>
      </c>
      <c r="AO52" s="18" t="str">
        <f>IFERROR(__xludf.DUMMYFUNCTION("""COMPUTED_VALUE"""),"")</f>
        <v/>
      </c>
      <c r="AP52" s="18" t="str">
        <f>IFERROR(__xludf.DUMMYFUNCTION("""COMPUTED_VALUE"""),"")</f>
        <v/>
      </c>
      <c r="AQ52" s="18" t="str">
        <f>IFERROR(__xludf.DUMMYFUNCTION("""COMPUTED_VALUE"""),"")</f>
        <v/>
      </c>
      <c r="AR52" s="18" t="str">
        <f>IFERROR(__xludf.DUMMYFUNCTION("""COMPUTED_VALUE"""),"")</f>
        <v/>
      </c>
      <c r="AS52" s="18" t="str">
        <f>IFERROR(__xludf.DUMMYFUNCTION("""COMPUTED_VALUE"""),"")</f>
        <v/>
      </c>
      <c r="AT52" s="18" t="str">
        <f>IFERROR(__xludf.DUMMYFUNCTION("""COMPUTED_VALUE"""),"")</f>
        <v/>
      </c>
      <c r="AU52" s="18" t="str">
        <f>IFERROR(__xludf.DUMMYFUNCTION("""COMPUTED_VALUE"""),"")</f>
        <v/>
      </c>
      <c r="AV52" s="18" t="str">
        <f>IFERROR(__xludf.DUMMYFUNCTION("""COMPUTED_VALUE"""),"")</f>
        <v/>
      </c>
      <c r="AW52" s="18" t="str">
        <f>IFERROR(__xludf.DUMMYFUNCTION("""COMPUTED_VALUE"""),"")</f>
        <v/>
      </c>
      <c r="AX52" s="18" t="str">
        <f>IFERROR(__xludf.DUMMYFUNCTION("""COMPUTED_VALUE"""),"")</f>
        <v/>
      </c>
      <c r="AY52" s="18" t="str">
        <f>IFERROR(__xludf.DUMMYFUNCTION("""COMPUTED_VALUE"""),"")</f>
        <v/>
      </c>
      <c r="AZ52" s="18" t="str">
        <f>IFERROR(__xludf.DUMMYFUNCTION("""COMPUTED_VALUE"""),"")</f>
        <v/>
      </c>
      <c r="BA52" s="18" t="str">
        <f>IFERROR(__xludf.DUMMYFUNCTION("""COMPUTED_VALUE"""),"")</f>
        <v/>
      </c>
    </row>
    <row r="53">
      <c r="A53" s="11" t="str">
        <f t="shared" si="1"/>
        <v/>
      </c>
      <c r="B53" s="15"/>
      <c r="C53" s="20"/>
      <c r="D53" s="19"/>
      <c r="E53" s="20"/>
      <c r="F53" s="15"/>
      <c r="G53" s="16"/>
      <c r="H53" s="16"/>
      <c r="I53" s="16"/>
      <c r="J53" s="16"/>
      <c r="K53" s="16"/>
      <c r="L53" s="18" t="str">
        <f>IFERROR(__xludf.DUMMYFUNCTION("""COMPUTED_VALUE"""),"")</f>
        <v/>
      </c>
      <c r="M53" s="18" t="str">
        <f>IFERROR(__xludf.DUMMYFUNCTION("""COMPUTED_VALUE"""),"")</f>
        <v/>
      </c>
      <c r="N53" s="18" t="str">
        <f>IFERROR(__xludf.DUMMYFUNCTION("""COMPUTED_VALUE"""),"")</f>
        <v/>
      </c>
      <c r="O53" s="18" t="str">
        <f>IFERROR(__xludf.DUMMYFUNCTION("""COMPUTED_VALUE"""),"")</f>
        <v/>
      </c>
      <c r="P53" s="18" t="str">
        <f>IFERROR(__xludf.DUMMYFUNCTION("""COMPUTED_VALUE"""),"")</f>
        <v/>
      </c>
      <c r="Q53" s="18" t="str">
        <f>IFERROR(__xludf.DUMMYFUNCTION("""COMPUTED_VALUE"""),"")</f>
        <v/>
      </c>
      <c r="R53" s="18" t="str">
        <f>IFERROR(__xludf.DUMMYFUNCTION("""COMPUTED_VALUE"""),"")</f>
        <v/>
      </c>
      <c r="S53" s="18" t="str">
        <f>IFERROR(__xludf.DUMMYFUNCTION("""COMPUTED_VALUE"""),"")</f>
        <v/>
      </c>
      <c r="T53" s="18" t="str">
        <f>IFERROR(__xludf.DUMMYFUNCTION("""COMPUTED_VALUE"""),"")</f>
        <v/>
      </c>
      <c r="U53" s="18" t="str">
        <f>IFERROR(__xludf.DUMMYFUNCTION("""COMPUTED_VALUE"""),"")</f>
        <v/>
      </c>
      <c r="V53" s="18" t="str">
        <f>IFERROR(__xludf.DUMMYFUNCTION("""COMPUTED_VALUE"""),"")</f>
        <v/>
      </c>
      <c r="W53" s="18" t="str">
        <f>IFERROR(__xludf.DUMMYFUNCTION("""COMPUTED_VALUE"""),"")</f>
        <v/>
      </c>
      <c r="X53" s="18" t="str">
        <f>IFERROR(__xludf.DUMMYFUNCTION("""COMPUTED_VALUE"""),"")</f>
        <v/>
      </c>
      <c r="Y53" s="18" t="str">
        <f>IFERROR(__xludf.DUMMYFUNCTION("""COMPUTED_VALUE"""),"")</f>
        <v/>
      </c>
      <c r="Z53" s="18" t="str">
        <f>IFERROR(__xludf.DUMMYFUNCTION("""COMPUTED_VALUE"""),"")</f>
        <v/>
      </c>
      <c r="AA53" s="18" t="str">
        <f>IFERROR(__xludf.DUMMYFUNCTION("""COMPUTED_VALUE"""),"")</f>
        <v/>
      </c>
      <c r="AB53" s="18" t="str">
        <f>IFERROR(__xludf.DUMMYFUNCTION("""COMPUTED_VALUE"""),"")</f>
        <v/>
      </c>
      <c r="AC53" s="18" t="str">
        <f>IFERROR(__xludf.DUMMYFUNCTION("""COMPUTED_VALUE"""),"")</f>
        <v/>
      </c>
      <c r="AD53" s="18" t="str">
        <f>IFERROR(__xludf.DUMMYFUNCTION("""COMPUTED_VALUE"""),"")</f>
        <v/>
      </c>
      <c r="AE53" s="18" t="str">
        <f>IFERROR(__xludf.DUMMYFUNCTION("""COMPUTED_VALUE"""),"")</f>
        <v/>
      </c>
      <c r="AF53" s="18" t="str">
        <f>IFERROR(__xludf.DUMMYFUNCTION("""COMPUTED_VALUE"""),"")</f>
        <v/>
      </c>
      <c r="AG53" s="18" t="str">
        <f>IFERROR(__xludf.DUMMYFUNCTION("""COMPUTED_VALUE"""),"")</f>
        <v/>
      </c>
      <c r="AH53" s="18" t="str">
        <f>IFERROR(__xludf.DUMMYFUNCTION("""COMPUTED_VALUE"""),"")</f>
        <v/>
      </c>
      <c r="AI53" s="18" t="str">
        <f>IFERROR(__xludf.DUMMYFUNCTION("""COMPUTED_VALUE"""),"")</f>
        <v/>
      </c>
      <c r="AJ53" s="18" t="str">
        <f>IFERROR(__xludf.DUMMYFUNCTION("""COMPUTED_VALUE"""),"")</f>
        <v/>
      </c>
      <c r="AK53" s="18" t="str">
        <f>IFERROR(__xludf.DUMMYFUNCTION("""COMPUTED_VALUE"""),"")</f>
        <v/>
      </c>
      <c r="AL53" s="18" t="str">
        <f>IFERROR(__xludf.DUMMYFUNCTION("""COMPUTED_VALUE"""),"")</f>
        <v/>
      </c>
      <c r="AM53" s="18" t="str">
        <f>IFERROR(__xludf.DUMMYFUNCTION("""COMPUTED_VALUE"""),"")</f>
        <v/>
      </c>
      <c r="AN53" s="18" t="str">
        <f>IFERROR(__xludf.DUMMYFUNCTION("""COMPUTED_VALUE"""),"")</f>
        <v/>
      </c>
      <c r="AO53" s="18" t="str">
        <f>IFERROR(__xludf.DUMMYFUNCTION("""COMPUTED_VALUE"""),"")</f>
        <v/>
      </c>
      <c r="AP53" s="18" t="str">
        <f>IFERROR(__xludf.DUMMYFUNCTION("""COMPUTED_VALUE"""),"")</f>
        <v/>
      </c>
      <c r="AQ53" s="18" t="str">
        <f>IFERROR(__xludf.DUMMYFUNCTION("""COMPUTED_VALUE"""),"")</f>
        <v/>
      </c>
      <c r="AR53" s="18" t="str">
        <f>IFERROR(__xludf.DUMMYFUNCTION("""COMPUTED_VALUE"""),"")</f>
        <v/>
      </c>
      <c r="AS53" s="18" t="str">
        <f>IFERROR(__xludf.DUMMYFUNCTION("""COMPUTED_VALUE"""),"")</f>
        <v/>
      </c>
      <c r="AT53" s="18" t="str">
        <f>IFERROR(__xludf.DUMMYFUNCTION("""COMPUTED_VALUE"""),"")</f>
        <v/>
      </c>
      <c r="AU53" s="18" t="str">
        <f>IFERROR(__xludf.DUMMYFUNCTION("""COMPUTED_VALUE"""),"")</f>
        <v/>
      </c>
      <c r="AV53" s="18" t="str">
        <f>IFERROR(__xludf.DUMMYFUNCTION("""COMPUTED_VALUE"""),"")</f>
        <v/>
      </c>
      <c r="AW53" s="18" t="str">
        <f>IFERROR(__xludf.DUMMYFUNCTION("""COMPUTED_VALUE"""),"")</f>
        <v/>
      </c>
      <c r="AX53" s="18" t="str">
        <f>IFERROR(__xludf.DUMMYFUNCTION("""COMPUTED_VALUE"""),"")</f>
        <v/>
      </c>
      <c r="AY53" s="18" t="str">
        <f>IFERROR(__xludf.DUMMYFUNCTION("""COMPUTED_VALUE"""),"")</f>
        <v/>
      </c>
      <c r="AZ53" s="18" t="str">
        <f>IFERROR(__xludf.DUMMYFUNCTION("""COMPUTED_VALUE"""),"")</f>
        <v/>
      </c>
      <c r="BA53" s="18" t="str">
        <f>IFERROR(__xludf.DUMMYFUNCTION("""COMPUTED_VALUE"""),"")</f>
        <v/>
      </c>
    </row>
    <row r="54">
      <c r="A54" s="11" t="str">
        <f t="shared" si="1"/>
        <v/>
      </c>
      <c r="B54" s="15"/>
      <c r="C54" s="20"/>
      <c r="D54" s="19"/>
      <c r="E54" s="20"/>
      <c r="F54" s="15"/>
      <c r="G54" s="16"/>
      <c r="H54" s="16"/>
      <c r="I54" s="16"/>
      <c r="J54" s="16"/>
      <c r="K54" s="16"/>
      <c r="L54" s="18" t="str">
        <f>IFERROR(__xludf.DUMMYFUNCTION("""COMPUTED_VALUE"""),"")</f>
        <v/>
      </c>
      <c r="M54" s="18" t="str">
        <f>IFERROR(__xludf.DUMMYFUNCTION("""COMPUTED_VALUE"""),"")</f>
        <v/>
      </c>
      <c r="N54" s="18" t="str">
        <f>IFERROR(__xludf.DUMMYFUNCTION("""COMPUTED_VALUE"""),"")</f>
        <v/>
      </c>
      <c r="O54" s="18" t="str">
        <f>IFERROR(__xludf.DUMMYFUNCTION("""COMPUTED_VALUE"""),"")</f>
        <v/>
      </c>
      <c r="P54" s="18" t="str">
        <f>IFERROR(__xludf.DUMMYFUNCTION("""COMPUTED_VALUE"""),"")</f>
        <v/>
      </c>
      <c r="Q54" s="18" t="str">
        <f>IFERROR(__xludf.DUMMYFUNCTION("""COMPUTED_VALUE"""),"")</f>
        <v/>
      </c>
      <c r="R54" s="18" t="str">
        <f>IFERROR(__xludf.DUMMYFUNCTION("""COMPUTED_VALUE"""),"")</f>
        <v/>
      </c>
      <c r="S54" s="18" t="str">
        <f>IFERROR(__xludf.DUMMYFUNCTION("""COMPUTED_VALUE"""),"")</f>
        <v/>
      </c>
      <c r="T54" s="18" t="str">
        <f>IFERROR(__xludf.DUMMYFUNCTION("""COMPUTED_VALUE"""),"")</f>
        <v/>
      </c>
      <c r="U54" s="18" t="str">
        <f>IFERROR(__xludf.DUMMYFUNCTION("""COMPUTED_VALUE"""),"")</f>
        <v/>
      </c>
      <c r="V54" s="18" t="str">
        <f>IFERROR(__xludf.DUMMYFUNCTION("""COMPUTED_VALUE"""),"")</f>
        <v/>
      </c>
      <c r="W54" s="18" t="str">
        <f>IFERROR(__xludf.DUMMYFUNCTION("""COMPUTED_VALUE"""),"")</f>
        <v/>
      </c>
      <c r="X54" s="18" t="str">
        <f>IFERROR(__xludf.DUMMYFUNCTION("""COMPUTED_VALUE"""),"")</f>
        <v/>
      </c>
      <c r="Y54" s="18" t="str">
        <f>IFERROR(__xludf.DUMMYFUNCTION("""COMPUTED_VALUE"""),"")</f>
        <v/>
      </c>
      <c r="Z54" s="18" t="str">
        <f>IFERROR(__xludf.DUMMYFUNCTION("""COMPUTED_VALUE"""),"")</f>
        <v/>
      </c>
      <c r="AA54" s="18" t="str">
        <f>IFERROR(__xludf.DUMMYFUNCTION("""COMPUTED_VALUE"""),"")</f>
        <v/>
      </c>
      <c r="AB54" s="18" t="str">
        <f>IFERROR(__xludf.DUMMYFUNCTION("""COMPUTED_VALUE"""),"")</f>
        <v/>
      </c>
      <c r="AC54" s="18" t="str">
        <f>IFERROR(__xludf.DUMMYFUNCTION("""COMPUTED_VALUE"""),"")</f>
        <v/>
      </c>
      <c r="AD54" s="18" t="str">
        <f>IFERROR(__xludf.DUMMYFUNCTION("""COMPUTED_VALUE"""),"")</f>
        <v/>
      </c>
      <c r="AE54" s="18" t="str">
        <f>IFERROR(__xludf.DUMMYFUNCTION("""COMPUTED_VALUE"""),"")</f>
        <v/>
      </c>
      <c r="AF54" s="18" t="str">
        <f>IFERROR(__xludf.DUMMYFUNCTION("""COMPUTED_VALUE"""),"")</f>
        <v/>
      </c>
      <c r="AG54" s="18" t="str">
        <f>IFERROR(__xludf.DUMMYFUNCTION("""COMPUTED_VALUE"""),"")</f>
        <v/>
      </c>
      <c r="AH54" s="18" t="str">
        <f>IFERROR(__xludf.DUMMYFUNCTION("""COMPUTED_VALUE"""),"")</f>
        <v/>
      </c>
      <c r="AI54" s="18" t="str">
        <f>IFERROR(__xludf.DUMMYFUNCTION("""COMPUTED_VALUE"""),"")</f>
        <v/>
      </c>
      <c r="AJ54" s="18" t="str">
        <f>IFERROR(__xludf.DUMMYFUNCTION("""COMPUTED_VALUE"""),"")</f>
        <v/>
      </c>
      <c r="AK54" s="18" t="str">
        <f>IFERROR(__xludf.DUMMYFUNCTION("""COMPUTED_VALUE"""),"")</f>
        <v/>
      </c>
      <c r="AL54" s="18" t="str">
        <f>IFERROR(__xludf.DUMMYFUNCTION("""COMPUTED_VALUE"""),"")</f>
        <v/>
      </c>
      <c r="AM54" s="18" t="str">
        <f>IFERROR(__xludf.DUMMYFUNCTION("""COMPUTED_VALUE"""),"")</f>
        <v/>
      </c>
      <c r="AN54" s="18" t="str">
        <f>IFERROR(__xludf.DUMMYFUNCTION("""COMPUTED_VALUE"""),"")</f>
        <v/>
      </c>
      <c r="AO54" s="18" t="str">
        <f>IFERROR(__xludf.DUMMYFUNCTION("""COMPUTED_VALUE"""),"")</f>
        <v/>
      </c>
      <c r="AP54" s="18" t="str">
        <f>IFERROR(__xludf.DUMMYFUNCTION("""COMPUTED_VALUE"""),"")</f>
        <v/>
      </c>
      <c r="AQ54" s="18" t="str">
        <f>IFERROR(__xludf.DUMMYFUNCTION("""COMPUTED_VALUE"""),"")</f>
        <v/>
      </c>
      <c r="AR54" s="18" t="str">
        <f>IFERROR(__xludf.DUMMYFUNCTION("""COMPUTED_VALUE"""),"")</f>
        <v/>
      </c>
      <c r="AS54" s="18" t="str">
        <f>IFERROR(__xludf.DUMMYFUNCTION("""COMPUTED_VALUE"""),"")</f>
        <v/>
      </c>
      <c r="AT54" s="18" t="str">
        <f>IFERROR(__xludf.DUMMYFUNCTION("""COMPUTED_VALUE"""),"")</f>
        <v/>
      </c>
      <c r="AU54" s="18" t="str">
        <f>IFERROR(__xludf.DUMMYFUNCTION("""COMPUTED_VALUE"""),"")</f>
        <v/>
      </c>
      <c r="AV54" s="18" t="str">
        <f>IFERROR(__xludf.DUMMYFUNCTION("""COMPUTED_VALUE"""),"")</f>
        <v/>
      </c>
      <c r="AW54" s="18" t="str">
        <f>IFERROR(__xludf.DUMMYFUNCTION("""COMPUTED_VALUE"""),"")</f>
        <v/>
      </c>
      <c r="AX54" s="18" t="str">
        <f>IFERROR(__xludf.DUMMYFUNCTION("""COMPUTED_VALUE"""),"")</f>
        <v/>
      </c>
      <c r="AY54" s="18" t="str">
        <f>IFERROR(__xludf.DUMMYFUNCTION("""COMPUTED_VALUE"""),"")</f>
        <v/>
      </c>
      <c r="AZ54" s="18" t="str">
        <f>IFERROR(__xludf.DUMMYFUNCTION("""COMPUTED_VALUE"""),"")</f>
        <v/>
      </c>
      <c r="BA54" s="18" t="str">
        <f>IFERROR(__xludf.DUMMYFUNCTION("""COMPUTED_VALUE"""),"")</f>
        <v/>
      </c>
    </row>
    <row r="55">
      <c r="A55" s="11" t="str">
        <f t="shared" si="1"/>
        <v/>
      </c>
      <c r="B55" s="15"/>
      <c r="C55" s="20"/>
      <c r="D55" s="15"/>
      <c r="E55" s="20"/>
      <c r="F55" s="15"/>
      <c r="G55" s="16"/>
      <c r="H55" s="16"/>
      <c r="I55" s="16"/>
      <c r="J55" s="16"/>
      <c r="K55" s="16"/>
      <c r="L55" s="18" t="str">
        <f>IFERROR(__xludf.DUMMYFUNCTION("""COMPUTED_VALUE"""),"")</f>
        <v/>
      </c>
      <c r="M55" s="18" t="str">
        <f>IFERROR(__xludf.DUMMYFUNCTION("""COMPUTED_VALUE"""),"")</f>
        <v/>
      </c>
      <c r="N55" s="18" t="str">
        <f>IFERROR(__xludf.DUMMYFUNCTION("""COMPUTED_VALUE"""),"")</f>
        <v/>
      </c>
      <c r="O55" s="18" t="str">
        <f>IFERROR(__xludf.DUMMYFUNCTION("""COMPUTED_VALUE"""),"")</f>
        <v/>
      </c>
      <c r="P55" s="18" t="str">
        <f>IFERROR(__xludf.DUMMYFUNCTION("""COMPUTED_VALUE"""),"")</f>
        <v/>
      </c>
      <c r="Q55" s="18" t="str">
        <f>IFERROR(__xludf.DUMMYFUNCTION("""COMPUTED_VALUE"""),"")</f>
        <v/>
      </c>
      <c r="R55" s="18" t="str">
        <f>IFERROR(__xludf.DUMMYFUNCTION("""COMPUTED_VALUE"""),"")</f>
        <v/>
      </c>
      <c r="S55" s="18" t="str">
        <f>IFERROR(__xludf.DUMMYFUNCTION("""COMPUTED_VALUE"""),"")</f>
        <v/>
      </c>
      <c r="T55" s="18" t="str">
        <f>IFERROR(__xludf.DUMMYFUNCTION("""COMPUTED_VALUE"""),"")</f>
        <v/>
      </c>
      <c r="U55" s="18" t="str">
        <f>IFERROR(__xludf.DUMMYFUNCTION("""COMPUTED_VALUE"""),"")</f>
        <v/>
      </c>
      <c r="V55" s="18" t="str">
        <f>IFERROR(__xludf.DUMMYFUNCTION("""COMPUTED_VALUE"""),"")</f>
        <v/>
      </c>
      <c r="W55" s="18" t="str">
        <f>IFERROR(__xludf.DUMMYFUNCTION("""COMPUTED_VALUE"""),"")</f>
        <v/>
      </c>
      <c r="X55" s="18" t="str">
        <f>IFERROR(__xludf.DUMMYFUNCTION("""COMPUTED_VALUE"""),"")</f>
        <v/>
      </c>
      <c r="Y55" s="18" t="str">
        <f>IFERROR(__xludf.DUMMYFUNCTION("""COMPUTED_VALUE"""),"")</f>
        <v/>
      </c>
      <c r="Z55" s="18" t="str">
        <f>IFERROR(__xludf.DUMMYFUNCTION("""COMPUTED_VALUE"""),"")</f>
        <v/>
      </c>
      <c r="AA55" s="18" t="str">
        <f>IFERROR(__xludf.DUMMYFUNCTION("""COMPUTED_VALUE"""),"")</f>
        <v/>
      </c>
      <c r="AB55" s="18" t="str">
        <f>IFERROR(__xludf.DUMMYFUNCTION("""COMPUTED_VALUE"""),"")</f>
        <v/>
      </c>
      <c r="AC55" s="18" t="str">
        <f>IFERROR(__xludf.DUMMYFUNCTION("""COMPUTED_VALUE"""),"")</f>
        <v/>
      </c>
      <c r="AD55" s="18" t="str">
        <f>IFERROR(__xludf.DUMMYFUNCTION("""COMPUTED_VALUE"""),"")</f>
        <v/>
      </c>
      <c r="AE55" s="18" t="str">
        <f>IFERROR(__xludf.DUMMYFUNCTION("""COMPUTED_VALUE"""),"")</f>
        <v/>
      </c>
      <c r="AF55" s="18" t="str">
        <f>IFERROR(__xludf.DUMMYFUNCTION("""COMPUTED_VALUE"""),"")</f>
        <v/>
      </c>
      <c r="AG55" s="18" t="str">
        <f>IFERROR(__xludf.DUMMYFUNCTION("""COMPUTED_VALUE"""),"")</f>
        <v/>
      </c>
      <c r="AH55" s="18" t="str">
        <f>IFERROR(__xludf.DUMMYFUNCTION("""COMPUTED_VALUE"""),"")</f>
        <v/>
      </c>
      <c r="AI55" s="18" t="str">
        <f>IFERROR(__xludf.DUMMYFUNCTION("""COMPUTED_VALUE"""),"")</f>
        <v/>
      </c>
      <c r="AJ55" s="18" t="str">
        <f>IFERROR(__xludf.DUMMYFUNCTION("""COMPUTED_VALUE"""),"")</f>
        <v/>
      </c>
      <c r="AK55" s="18" t="str">
        <f>IFERROR(__xludf.DUMMYFUNCTION("""COMPUTED_VALUE"""),"")</f>
        <v/>
      </c>
      <c r="AL55" s="18" t="str">
        <f>IFERROR(__xludf.DUMMYFUNCTION("""COMPUTED_VALUE"""),"")</f>
        <v/>
      </c>
      <c r="AM55" s="18" t="str">
        <f>IFERROR(__xludf.DUMMYFUNCTION("""COMPUTED_VALUE"""),"")</f>
        <v/>
      </c>
      <c r="AN55" s="18" t="str">
        <f>IFERROR(__xludf.DUMMYFUNCTION("""COMPUTED_VALUE"""),"")</f>
        <v/>
      </c>
      <c r="AO55" s="18" t="str">
        <f>IFERROR(__xludf.DUMMYFUNCTION("""COMPUTED_VALUE"""),"")</f>
        <v/>
      </c>
      <c r="AP55" s="18" t="str">
        <f>IFERROR(__xludf.DUMMYFUNCTION("""COMPUTED_VALUE"""),"")</f>
        <v/>
      </c>
      <c r="AQ55" s="18" t="str">
        <f>IFERROR(__xludf.DUMMYFUNCTION("""COMPUTED_VALUE"""),"")</f>
        <v/>
      </c>
      <c r="AR55" s="18" t="str">
        <f>IFERROR(__xludf.DUMMYFUNCTION("""COMPUTED_VALUE"""),"")</f>
        <v/>
      </c>
      <c r="AS55" s="18" t="str">
        <f>IFERROR(__xludf.DUMMYFUNCTION("""COMPUTED_VALUE"""),"")</f>
        <v/>
      </c>
      <c r="AT55" s="18" t="str">
        <f>IFERROR(__xludf.DUMMYFUNCTION("""COMPUTED_VALUE"""),"")</f>
        <v/>
      </c>
      <c r="AU55" s="18" t="str">
        <f>IFERROR(__xludf.DUMMYFUNCTION("""COMPUTED_VALUE"""),"")</f>
        <v/>
      </c>
      <c r="AV55" s="18" t="str">
        <f>IFERROR(__xludf.DUMMYFUNCTION("""COMPUTED_VALUE"""),"")</f>
        <v/>
      </c>
      <c r="AW55" s="18" t="str">
        <f>IFERROR(__xludf.DUMMYFUNCTION("""COMPUTED_VALUE"""),"")</f>
        <v/>
      </c>
      <c r="AX55" s="18" t="str">
        <f>IFERROR(__xludf.DUMMYFUNCTION("""COMPUTED_VALUE"""),"")</f>
        <v/>
      </c>
      <c r="AY55" s="18" t="str">
        <f>IFERROR(__xludf.DUMMYFUNCTION("""COMPUTED_VALUE"""),"")</f>
        <v/>
      </c>
      <c r="AZ55" s="18" t="str">
        <f>IFERROR(__xludf.DUMMYFUNCTION("""COMPUTED_VALUE"""),"")</f>
        <v/>
      </c>
      <c r="BA55" s="18" t="str">
        <f>IFERROR(__xludf.DUMMYFUNCTION("""COMPUTED_VALUE"""),"")</f>
        <v/>
      </c>
    </row>
    <row r="56">
      <c r="A56" s="11" t="str">
        <f t="shared" si="1"/>
        <v/>
      </c>
      <c r="B56" s="15"/>
      <c r="C56" s="20"/>
      <c r="D56" s="19"/>
      <c r="E56" s="20"/>
      <c r="F56" s="15"/>
      <c r="G56" s="16"/>
      <c r="H56" s="16"/>
      <c r="I56" s="16"/>
      <c r="J56" s="16"/>
      <c r="K56" s="16"/>
      <c r="L56" s="18" t="str">
        <f>IFERROR(__xludf.DUMMYFUNCTION("""COMPUTED_VALUE"""),"")</f>
        <v/>
      </c>
      <c r="M56" s="18" t="str">
        <f>IFERROR(__xludf.DUMMYFUNCTION("""COMPUTED_VALUE"""),"")</f>
        <v/>
      </c>
      <c r="N56" s="18" t="str">
        <f>IFERROR(__xludf.DUMMYFUNCTION("""COMPUTED_VALUE"""),"")</f>
        <v/>
      </c>
      <c r="O56" s="18" t="str">
        <f>IFERROR(__xludf.DUMMYFUNCTION("""COMPUTED_VALUE"""),"")</f>
        <v/>
      </c>
      <c r="P56" s="18" t="str">
        <f>IFERROR(__xludf.DUMMYFUNCTION("""COMPUTED_VALUE"""),"")</f>
        <v/>
      </c>
      <c r="Q56" s="18" t="str">
        <f>IFERROR(__xludf.DUMMYFUNCTION("""COMPUTED_VALUE"""),"")</f>
        <v/>
      </c>
      <c r="R56" s="18" t="str">
        <f>IFERROR(__xludf.DUMMYFUNCTION("""COMPUTED_VALUE"""),"")</f>
        <v/>
      </c>
      <c r="S56" s="18" t="str">
        <f>IFERROR(__xludf.DUMMYFUNCTION("""COMPUTED_VALUE"""),"")</f>
        <v/>
      </c>
      <c r="T56" s="18" t="str">
        <f>IFERROR(__xludf.DUMMYFUNCTION("""COMPUTED_VALUE"""),"")</f>
        <v/>
      </c>
      <c r="U56" s="18" t="str">
        <f>IFERROR(__xludf.DUMMYFUNCTION("""COMPUTED_VALUE"""),"")</f>
        <v/>
      </c>
      <c r="V56" s="18" t="str">
        <f>IFERROR(__xludf.DUMMYFUNCTION("""COMPUTED_VALUE"""),"")</f>
        <v/>
      </c>
      <c r="W56" s="18" t="str">
        <f>IFERROR(__xludf.DUMMYFUNCTION("""COMPUTED_VALUE"""),"")</f>
        <v/>
      </c>
      <c r="X56" s="18" t="str">
        <f>IFERROR(__xludf.DUMMYFUNCTION("""COMPUTED_VALUE"""),"")</f>
        <v/>
      </c>
      <c r="Y56" s="18" t="str">
        <f>IFERROR(__xludf.DUMMYFUNCTION("""COMPUTED_VALUE"""),"")</f>
        <v/>
      </c>
      <c r="Z56" s="18" t="str">
        <f>IFERROR(__xludf.DUMMYFUNCTION("""COMPUTED_VALUE"""),"")</f>
        <v/>
      </c>
      <c r="AA56" s="18" t="str">
        <f>IFERROR(__xludf.DUMMYFUNCTION("""COMPUTED_VALUE"""),"")</f>
        <v/>
      </c>
      <c r="AB56" s="18" t="str">
        <f>IFERROR(__xludf.DUMMYFUNCTION("""COMPUTED_VALUE"""),"")</f>
        <v/>
      </c>
      <c r="AC56" s="18" t="str">
        <f>IFERROR(__xludf.DUMMYFUNCTION("""COMPUTED_VALUE"""),"")</f>
        <v/>
      </c>
      <c r="AD56" s="18" t="str">
        <f>IFERROR(__xludf.DUMMYFUNCTION("""COMPUTED_VALUE"""),"")</f>
        <v/>
      </c>
      <c r="AE56" s="18" t="str">
        <f>IFERROR(__xludf.DUMMYFUNCTION("""COMPUTED_VALUE"""),"")</f>
        <v/>
      </c>
      <c r="AF56" s="18" t="str">
        <f>IFERROR(__xludf.DUMMYFUNCTION("""COMPUTED_VALUE"""),"")</f>
        <v/>
      </c>
      <c r="AG56" s="18" t="str">
        <f>IFERROR(__xludf.DUMMYFUNCTION("""COMPUTED_VALUE"""),"")</f>
        <v/>
      </c>
      <c r="AH56" s="18" t="str">
        <f>IFERROR(__xludf.DUMMYFUNCTION("""COMPUTED_VALUE"""),"")</f>
        <v/>
      </c>
      <c r="AI56" s="18" t="str">
        <f>IFERROR(__xludf.DUMMYFUNCTION("""COMPUTED_VALUE"""),"")</f>
        <v/>
      </c>
      <c r="AJ56" s="18" t="str">
        <f>IFERROR(__xludf.DUMMYFUNCTION("""COMPUTED_VALUE"""),"")</f>
        <v/>
      </c>
      <c r="AK56" s="18" t="str">
        <f>IFERROR(__xludf.DUMMYFUNCTION("""COMPUTED_VALUE"""),"")</f>
        <v/>
      </c>
      <c r="AL56" s="18" t="str">
        <f>IFERROR(__xludf.DUMMYFUNCTION("""COMPUTED_VALUE"""),"")</f>
        <v/>
      </c>
      <c r="AM56" s="18" t="str">
        <f>IFERROR(__xludf.DUMMYFUNCTION("""COMPUTED_VALUE"""),"")</f>
        <v/>
      </c>
      <c r="AN56" s="18" t="str">
        <f>IFERROR(__xludf.DUMMYFUNCTION("""COMPUTED_VALUE"""),"")</f>
        <v/>
      </c>
      <c r="AO56" s="18" t="str">
        <f>IFERROR(__xludf.DUMMYFUNCTION("""COMPUTED_VALUE"""),"")</f>
        <v/>
      </c>
      <c r="AP56" s="18" t="str">
        <f>IFERROR(__xludf.DUMMYFUNCTION("""COMPUTED_VALUE"""),"")</f>
        <v/>
      </c>
      <c r="AQ56" s="18" t="str">
        <f>IFERROR(__xludf.DUMMYFUNCTION("""COMPUTED_VALUE"""),"")</f>
        <v/>
      </c>
      <c r="AR56" s="18" t="str">
        <f>IFERROR(__xludf.DUMMYFUNCTION("""COMPUTED_VALUE"""),"")</f>
        <v/>
      </c>
      <c r="AS56" s="18" t="str">
        <f>IFERROR(__xludf.DUMMYFUNCTION("""COMPUTED_VALUE"""),"")</f>
        <v/>
      </c>
      <c r="AT56" s="18" t="str">
        <f>IFERROR(__xludf.DUMMYFUNCTION("""COMPUTED_VALUE"""),"")</f>
        <v/>
      </c>
      <c r="AU56" s="18" t="str">
        <f>IFERROR(__xludf.DUMMYFUNCTION("""COMPUTED_VALUE"""),"")</f>
        <v/>
      </c>
      <c r="AV56" s="18" t="str">
        <f>IFERROR(__xludf.DUMMYFUNCTION("""COMPUTED_VALUE"""),"")</f>
        <v/>
      </c>
      <c r="AW56" s="18" t="str">
        <f>IFERROR(__xludf.DUMMYFUNCTION("""COMPUTED_VALUE"""),"")</f>
        <v/>
      </c>
      <c r="AX56" s="18" t="str">
        <f>IFERROR(__xludf.DUMMYFUNCTION("""COMPUTED_VALUE"""),"")</f>
        <v/>
      </c>
      <c r="AY56" s="18" t="str">
        <f>IFERROR(__xludf.DUMMYFUNCTION("""COMPUTED_VALUE"""),"")</f>
        <v/>
      </c>
      <c r="AZ56" s="18" t="str">
        <f>IFERROR(__xludf.DUMMYFUNCTION("""COMPUTED_VALUE"""),"")</f>
        <v/>
      </c>
      <c r="BA56" s="18" t="str">
        <f>IFERROR(__xludf.DUMMYFUNCTION("""COMPUTED_VALUE"""),"")</f>
        <v/>
      </c>
    </row>
    <row r="57">
      <c r="A57" s="11" t="str">
        <f t="shared" si="1"/>
        <v/>
      </c>
      <c r="B57" s="15"/>
      <c r="C57" s="20"/>
      <c r="D57" s="19"/>
      <c r="E57" s="20"/>
      <c r="F57" s="15"/>
      <c r="G57" s="16"/>
      <c r="H57" s="16"/>
      <c r="I57" s="16"/>
      <c r="J57" s="16"/>
      <c r="K57" s="16"/>
      <c r="L57" s="18" t="str">
        <f>IFERROR(__xludf.DUMMYFUNCTION("""COMPUTED_VALUE"""),"")</f>
        <v/>
      </c>
      <c r="M57" s="18" t="str">
        <f>IFERROR(__xludf.DUMMYFUNCTION("""COMPUTED_VALUE"""),"")</f>
        <v/>
      </c>
      <c r="N57" s="18" t="str">
        <f>IFERROR(__xludf.DUMMYFUNCTION("""COMPUTED_VALUE"""),"")</f>
        <v/>
      </c>
      <c r="O57" s="18" t="str">
        <f>IFERROR(__xludf.DUMMYFUNCTION("""COMPUTED_VALUE"""),"")</f>
        <v/>
      </c>
      <c r="P57" s="18" t="str">
        <f>IFERROR(__xludf.DUMMYFUNCTION("""COMPUTED_VALUE"""),"")</f>
        <v/>
      </c>
      <c r="Q57" s="18" t="str">
        <f>IFERROR(__xludf.DUMMYFUNCTION("""COMPUTED_VALUE"""),"")</f>
        <v/>
      </c>
      <c r="R57" s="18" t="str">
        <f>IFERROR(__xludf.DUMMYFUNCTION("""COMPUTED_VALUE"""),"")</f>
        <v/>
      </c>
      <c r="S57" s="18" t="str">
        <f>IFERROR(__xludf.DUMMYFUNCTION("""COMPUTED_VALUE"""),"")</f>
        <v/>
      </c>
      <c r="T57" s="18" t="str">
        <f>IFERROR(__xludf.DUMMYFUNCTION("""COMPUTED_VALUE"""),"")</f>
        <v/>
      </c>
      <c r="U57" s="18" t="str">
        <f>IFERROR(__xludf.DUMMYFUNCTION("""COMPUTED_VALUE"""),"")</f>
        <v/>
      </c>
      <c r="V57" s="18" t="str">
        <f>IFERROR(__xludf.DUMMYFUNCTION("""COMPUTED_VALUE"""),"")</f>
        <v/>
      </c>
      <c r="W57" s="18" t="str">
        <f>IFERROR(__xludf.DUMMYFUNCTION("""COMPUTED_VALUE"""),"")</f>
        <v/>
      </c>
      <c r="X57" s="18" t="str">
        <f>IFERROR(__xludf.DUMMYFUNCTION("""COMPUTED_VALUE"""),"")</f>
        <v/>
      </c>
      <c r="Y57" s="18" t="str">
        <f>IFERROR(__xludf.DUMMYFUNCTION("""COMPUTED_VALUE"""),"")</f>
        <v/>
      </c>
      <c r="Z57" s="18" t="str">
        <f>IFERROR(__xludf.DUMMYFUNCTION("""COMPUTED_VALUE"""),"")</f>
        <v/>
      </c>
      <c r="AA57" s="18" t="str">
        <f>IFERROR(__xludf.DUMMYFUNCTION("""COMPUTED_VALUE"""),"")</f>
        <v/>
      </c>
      <c r="AB57" s="18" t="str">
        <f>IFERROR(__xludf.DUMMYFUNCTION("""COMPUTED_VALUE"""),"")</f>
        <v/>
      </c>
      <c r="AC57" s="18" t="str">
        <f>IFERROR(__xludf.DUMMYFUNCTION("""COMPUTED_VALUE"""),"")</f>
        <v/>
      </c>
      <c r="AD57" s="18" t="str">
        <f>IFERROR(__xludf.DUMMYFUNCTION("""COMPUTED_VALUE"""),"")</f>
        <v/>
      </c>
      <c r="AE57" s="18" t="str">
        <f>IFERROR(__xludf.DUMMYFUNCTION("""COMPUTED_VALUE"""),"")</f>
        <v/>
      </c>
      <c r="AF57" s="18" t="str">
        <f>IFERROR(__xludf.DUMMYFUNCTION("""COMPUTED_VALUE"""),"")</f>
        <v/>
      </c>
      <c r="AG57" s="18" t="str">
        <f>IFERROR(__xludf.DUMMYFUNCTION("""COMPUTED_VALUE"""),"")</f>
        <v/>
      </c>
      <c r="AH57" s="18" t="str">
        <f>IFERROR(__xludf.DUMMYFUNCTION("""COMPUTED_VALUE"""),"")</f>
        <v/>
      </c>
      <c r="AI57" s="18" t="str">
        <f>IFERROR(__xludf.DUMMYFUNCTION("""COMPUTED_VALUE"""),"")</f>
        <v/>
      </c>
      <c r="AJ57" s="18" t="str">
        <f>IFERROR(__xludf.DUMMYFUNCTION("""COMPUTED_VALUE"""),"")</f>
        <v/>
      </c>
      <c r="AK57" s="18" t="str">
        <f>IFERROR(__xludf.DUMMYFUNCTION("""COMPUTED_VALUE"""),"")</f>
        <v/>
      </c>
      <c r="AL57" s="18" t="str">
        <f>IFERROR(__xludf.DUMMYFUNCTION("""COMPUTED_VALUE"""),"")</f>
        <v/>
      </c>
      <c r="AM57" s="18" t="str">
        <f>IFERROR(__xludf.DUMMYFUNCTION("""COMPUTED_VALUE"""),"")</f>
        <v/>
      </c>
      <c r="AN57" s="18" t="str">
        <f>IFERROR(__xludf.DUMMYFUNCTION("""COMPUTED_VALUE"""),"")</f>
        <v/>
      </c>
      <c r="AO57" s="18" t="str">
        <f>IFERROR(__xludf.DUMMYFUNCTION("""COMPUTED_VALUE"""),"")</f>
        <v/>
      </c>
      <c r="AP57" s="18" t="str">
        <f>IFERROR(__xludf.DUMMYFUNCTION("""COMPUTED_VALUE"""),"")</f>
        <v/>
      </c>
      <c r="AQ57" s="18" t="str">
        <f>IFERROR(__xludf.DUMMYFUNCTION("""COMPUTED_VALUE"""),"")</f>
        <v/>
      </c>
      <c r="AR57" s="18" t="str">
        <f>IFERROR(__xludf.DUMMYFUNCTION("""COMPUTED_VALUE"""),"")</f>
        <v/>
      </c>
      <c r="AS57" s="18" t="str">
        <f>IFERROR(__xludf.DUMMYFUNCTION("""COMPUTED_VALUE"""),"")</f>
        <v/>
      </c>
      <c r="AT57" s="18" t="str">
        <f>IFERROR(__xludf.DUMMYFUNCTION("""COMPUTED_VALUE"""),"")</f>
        <v/>
      </c>
      <c r="AU57" s="18" t="str">
        <f>IFERROR(__xludf.DUMMYFUNCTION("""COMPUTED_VALUE"""),"")</f>
        <v/>
      </c>
      <c r="AV57" s="18" t="str">
        <f>IFERROR(__xludf.DUMMYFUNCTION("""COMPUTED_VALUE"""),"")</f>
        <v/>
      </c>
      <c r="AW57" s="18" t="str">
        <f>IFERROR(__xludf.DUMMYFUNCTION("""COMPUTED_VALUE"""),"")</f>
        <v/>
      </c>
      <c r="AX57" s="18" t="str">
        <f>IFERROR(__xludf.DUMMYFUNCTION("""COMPUTED_VALUE"""),"")</f>
        <v/>
      </c>
      <c r="AY57" s="18" t="str">
        <f>IFERROR(__xludf.DUMMYFUNCTION("""COMPUTED_VALUE"""),"")</f>
        <v/>
      </c>
      <c r="AZ57" s="18" t="str">
        <f>IFERROR(__xludf.DUMMYFUNCTION("""COMPUTED_VALUE"""),"")</f>
        <v/>
      </c>
      <c r="BA57" s="18" t="str">
        <f>IFERROR(__xludf.DUMMYFUNCTION("""COMPUTED_VALUE"""),"")</f>
        <v/>
      </c>
    </row>
    <row r="58">
      <c r="A58" s="11" t="str">
        <f t="shared" si="1"/>
        <v/>
      </c>
      <c r="B58" s="15"/>
      <c r="C58" s="20"/>
      <c r="D58" s="19"/>
      <c r="E58" s="20"/>
      <c r="F58" s="15"/>
      <c r="G58" s="16"/>
      <c r="H58" s="16"/>
      <c r="I58" s="16"/>
      <c r="J58" s="16"/>
      <c r="K58" s="16"/>
      <c r="L58" s="18" t="str">
        <f>IFERROR(__xludf.DUMMYFUNCTION("""COMPUTED_VALUE"""),"")</f>
        <v/>
      </c>
      <c r="M58" s="18" t="str">
        <f>IFERROR(__xludf.DUMMYFUNCTION("""COMPUTED_VALUE"""),"")</f>
        <v/>
      </c>
      <c r="N58" s="18" t="str">
        <f>IFERROR(__xludf.DUMMYFUNCTION("""COMPUTED_VALUE"""),"")</f>
        <v/>
      </c>
      <c r="O58" s="18" t="str">
        <f>IFERROR(__xludf.DUMMYFUNCTION("""COMPUTED_VALUE"""),"")</f>
        <v/>
      </c>
      <c r="P58" s="18" t="str">
        <f>IFERROR(__xludf.DUMMYFUNCTION("""COMPUTED_VALUE"""),"")</f>
        <v/>
      </c>
      <c r="Q58" s="18" t="str">
        <f>IFERROR(__xludf.DUMMYFUNCTION("""COMPUTED_VALUE"""),"")</f>
        <v/>
      </c>
      <c r="R58" s="18" t="str">
        <f>IFERROR(__xludf.DUMMYFUNCTION("""COMPUTED_VALUE"""),"")</f>
        <v/>
      </c>
      <c r="S58" s="18" t="str">
        <f>IFERROR(__xludf.DUMMYFUNCTION("""COMPUTED_VALUE"""),"")</f>
        <v/>
      </c>
      <c r="T58" s="18" t="str">
        <f>IFERROR(__xludf.DUMMYFUNCTION("""COMPUTED_VALUE"""),"")</f>
        <v/>
      </c>
      <c r="U58" s="18" t="str">
        <f>IFERROR(__xludf.DUMMYFUNCTION("""COMPUTED_VALUE"""),"")</f>
        <v/>
      </c>
      <c r="V58" s="18" t="str">
        <f>IFERROR(__xludf.DUMMYFUNCTION("""COMPUTED_VALUE"""),"")</f>
        <v/>
      </c>
      <c r="W58" s="18" t="str">
        <f>IFERROR(__xludf.DUMMYFUNCTION("""COMPUTED_VALUE"""),"")</f>
        <v/>
      </c>
      <c r="X58" s="18" t="str">
        <f>IFERROR(__xludf.DUMMYFUNCTION("""COMPUTED_VALUE"""),"")</f>
        <v/>
      </c>
      <c r="Y58" s="18" t="str">
        <f>IFERROR(__xludf.DUMMYFUNCTION("""COMPUTED_VALUE"""),"")</f>
        <v/>
      </c>
      <c r="Z58" s="18" t="str">
        <f>IFERROR(__xludf.DUMMYFUNCTION("""COMPUTED_VALUE"""),"")</f>
        <v/>
      </c>
      <c r="AA58" s="18" t="str">
        <f>IFERROR(__xludf.DUMMYFUNCTION("""COMPUTED_VALUE"""),"")</f>
        <v/>
      </c>
      <c r="AB58" s="18" t="str">
        <f>IFERROR(__xludf.DUMMYFUNCTION("""COMPUTED_VALUE"""),"")</f>
        <v/>
      </c>
      <c r="AC58" s="18" t="str">
        <f>IFERROR(__xludf.DUMMYFUNCTION("""COMPUTED_VALUE"""),"")</f>
        <v/>
      </c>
      <c r="AD58" s="18" t="str">
        <f>IFERROR(__xludf.DUMMYFUNCTION("""COMPUTED_VALUE"""),"")</f>
        <v/>
      </c>
      <c r="AE58" s="18" t="str">
        <f>IFERROR(__xludf.DUMMYFUNCTION("""COMPUTED_VALUE"""),"")</f>
        <v/>
      </c>
      <c r="AF58" s="18" t="str">
        <f>IFERROR(__xludf.DUMMYFUNCTION("""COMPUTED_VALUE"""),"")</f>
        <v/>
      </c>
      <c r="AG58" s="18" t="str">
        <f>IFERROR(__xludf.DUMMYFUNCTION("""COMPUTED_VALUE"""),"")</f>
        <v/>
      </c>
      <c r="AH58" s="18" t="str">
        <f>IFERROR(__xludf.DUMMYFUNCTION("""COMPUTED_VALUE"""),"")</f>
        <v/>
      </c>
      <c r="AI58" s="18" t="str">
        <f>IFERROR(__xludf.DUMMYFUNCTION("""COMPUTED_VALUE"""),"")</f>
        <v/>
      </c>
      <c r="AJ58" s="18" t="str">
        <f>IFERROR(__xludf.DUMMYFUNCTION("""COMPUTED_VALUE"""),"")</f>
        <v/>
      </c>
      <c r="AK58" s="18" t="str">
        <f>IFERROR(__xludf.DUMMYFUNCTION("""COMPUTED_VALUE"""),"")</f>
        <v/>
      </c>
      <c r="AL58" s="18" t="str">
        <f>IFERROR(__xludf.DUMMYFUNCTION("""COMPUTED_VALUE"""),"")</f>
        <v/>
      </c>
      <c r="AM58" s="18" t="str">
        <f>IFERROR(__xludf.DUMMYFUNCTION("""COMPUTED_VALUE"""),"")</f>
        <v/>
      </c>
      <c r="AN58" s="18" t="str">
        <f>IFERROR(__xludf.DUMMYFUNCTION("""COMPUTED_VALUE"""),"")</f>
        <v/>
      </c>
      <c r="AO58" s="18" t="str">
        <f>IFERROR(__xludf.DUMMYFUNCTION("""COMPUTED_VALUE"""),"")</f>
        <v/>
      </c>
      <c r="AP58" s="18" t="str">
        <f>IFERROR(__xludf.DUMMYFUNCTION("""COMPUTED_VALUE"""),"")</f>
        <v/>
      </c>
      <c r="AQ58" s="18" t="str">
        <f>IFERROR(__xludf.DUMMYFUNCTION("""COMPUTED_VALUE"""),"")</f>
        <v/>
      </c>
      <c r="AR58" s="18" t="str">
        <f>IFERROR(__xludf.DUMMYFUNCTION("""COMPUTED_VALUE"""),"")</f>
        <v/>
      </c>
      <c r="AS58" s="18" t="str">
        <f>IFERROR(__xludf.DUMMYFUNCTION("""COMPUTED_VALUE"""),"")</f>
        <v/>
      </c>
      <c r="AT58" s="18" t="str">
        <f>IFERROR(__xludf.DUMMYFUNCTION("""COMPUTED_VALUE"""),"")</f>
        <v/>
      </c>
      <c r="AU58" s="18" t="str">
        <f>IFERROR(__xludf.DUMMYFUNCTION("""COMPUTED_VALUE"""),"")</f>
        <v/>
      </c>
      <c r="AV58" s="18" t="str">
        <f>IFERROR(__xludf.DUMMYFUNCTION("""COMPUTED_VALUE"""),"")</f>
        <v/>
      </c>
      <c r="AW58" s="18" t="str">
        <f>IFERROR(__xludf.DUMMYFUNCTION("""COMPUTED_VALUE"""),"")</f>
        <v/>
      </c>
      <c r="AX58" s="18" t="str">
        <f>IFERROR(__xludf.DUMMYFUNCTION("""COMPUTED_VALUE"""),"")</f>
        <v/>
      </c>
      <c r="AY58" s="18" t="str">
        <f>IFERROR(__xludf.DUMMYFUNCTION("""COMPUTED_VALUE"""),"")</f>
        <v/>
      </c>
      <c r="AZ58" s="18" t="str">
        <f>IFERROR(__xludf.DUMMYFUNCTION("""COMPUTED_VALUE"""),"")</f>
        <v/>
      </c>
      <c r="BA58" s="18" t="str">
        <f>IFERROR(__xludf.DUMMYFUNCTION("""COMPUTED_VALUE"""),"")</f>
        <v/>
      </c>
    </row>
    <row r="59">
      <c r="A59" s="11" t="str">
        <f t="shared" si="1"/>
        <v/>
      </c>
      <c r="B59" s="15"/>
      <c r="C59" s="20"/>
      <c r="D59" s="19"/>
      <c r="E59" s="20"/>
      <c r="F59" s="15"/>
      <c r="G59" s="16"/>
      <c r="H59" s="16"/>
      <c r="I59" s="16"/>
      <c r="J59" s="16"/>
      <c r="K59" s="16"/>
      <c r="L59" s="18" t="str">
        <f>IFERROR(__xludf.DUMMYFUNCTION("""COMPUTED_VALUE"""),"")</f>
        <v/>
      </c>
      <c r="M59" s="18" t="str">
        <f>IFERROR(__xludf.DUMMYFUNCTION("""COMPUTED_VALUE"""),"")</f>
        <v/>
      </c>
      <c r="N59" s="18" t="str">
        <f>IFERROR(__xludf.DUMMYFUNCTION("""COMPUTED_VALUE"""),"")</f>
        <v/>
      </c>
      <c r="O59" s="18" t="str">
        <f>IFERROR(__xludf.DUMMYFUNCTION("""COMPUTED_VALUE"""),"")</f>
        <v/>
      </c>
      <c r="P59" s="18" t="str">
        <f>IFERROR(__xludf.DUMMYFUNCTION("""COMPUTED_VALUE"""),"")</f>
        <v/>
      </c>
      <c r="Q59" s="18" t="str">
        <f>IFERROR(__xludf.DUMMYFUNCTION("""COMPUTED_VALUE"""),"")</f>
        <v/>
      </c>
      <c r="R59" s="18" t="str">
        <f>IFERROR(__xludf.DUMMYFUNCTION("""COMPUTED_VALUE"""),"")</f>
        <v/>
      </c>
      <c r="S59" s="18" t="str">
        <f>IFERROR(__xludf.DUMMYFUNCTION("""COMPUTED_VALUE"""),"")</f>
        <v/>
      </c>
      <c r="T59" s="18" t="str">
        <f>IFERROR(__xludf.DUMMYFUNCTION("""COMPUTED_VALUE"""),"")</f>
        <v/>
      </c>
      <c r="U59" s="18" t="str">
        <f>IFERROR(__xludf.DUMMYFUNCTION("""COMPUTED_VALUE"""),"")</f>
        <v/>
      </c>
      <c r="V59" s="18" t="str">
        <f>IFERROR(__xludf.DUMMYFUNCTION("""COMPUTED_VALUE"""),"")</f>
        <v/>
      </c>
      <c r="W59" s="18" t="str">
        <f>IFERROR(__xludf.DUMMYFUNCTION("""COMPUTED_VALUE"""),"")</f>
        <v/>
      </c>
      <c r="X59" s="18" t="str">
        <f>IFERROR(__xludf.DUMMYFUNCTION("""COMPUTED_VALUE"""),"")</f>
        <v/>
      </c>
      <c r="Y59" s="18" t="str">
        <f>IFERROR(__xludf.DUMMYFUNCTION("""COMPUTED_VALUE"""),"")</f>
        <v/>
      </c>
      <c r="Z59" s="18" t="str">
        <f>IFERROR(__xludf.DUMMYFUNCTION("""COMPUTED_VALUE"""),"")</f>
        <v/>
      </c>
      <c r="AA59" s="18" t="str">
        <f>IFERROR(__xludf.DUMMYFUNCTION("""COMPUTED_VALUE"""),"")</f>
        <v/>
      </c>
      <c r="AB59" s="18" t="str">
        <f>IFERROR(__xludf.DUMMYFUNCTION("""COMPUTED_VALUE"""),"")</f>
        <v/>
      </c>
      <c r="AC59" s="18" t="str">
        <f>IFERROR(__xludf.DUMMYFUNCTION("""COMPUTED_VALUE"""),"")</f>
        <v/>
      </c>
      <c r="AD59" s="18" t="str">
        <f>IFERROR(__xludf.DUMMYFUNCTION("""COMPUTED_VALUE"""),"")</f>
        <v/>
      </c>
      <c r="AE59" s="18" t="str">
        <f>IFERROR(__xludf.DUMMYFUNCTION("""COMPUTED_VALUE"""),"")</f>
        <v/>
      </c>
      <c r="AF59" s="18" t="str">
        <f>IFERROR(__xludf.DUMMYFUNCTION("""COMPUTED_VALUE"""),"")</f>
        <v/>
      </c>
      <c r="AG59" s="18" t="str">
        <f>IFERROR(__xludf.DUMMYFUNCTION("""COMPUTED_VALUE"""),"")</f>
        <v/>
      </c>
      <c r="AH59" s="18" t="str">
        <f>IFERROR(__xludf.DUMMYFUNCTION("""COMPUTED_VALUE"""),"")</f>
        <v/>
      </c>
      <c r="AI59" s="18" t="str">
        <f>IFERROR(__xludf.DUMMYFUNCTION("""COMPUTED_VALUE"""),"")</f>
        <v/>
      </c>
      <c r="AJ59" s="18" t="str">
        <f>IFERROR(__xludf.DUMMYFUNCTION("""COMPUTED_VALUE"""),"")</f>
        <v/>
      </c>
      <c r="AK59" s="18" t="str">
        <f>IFERROR(__xludf.DUMMYFUNCTION("""COMPUTED_VALUE"""),"")</f>
        <v/>
      </c>
      <c r="AL59" s="18" t="str">
        <f>IFERROR(__xludf.DUMMYFUNCTION("""COMPUTED_VALUE"""),"")</f>
        <v/>
      </c>
      <c r="AM59" s="18" t="str">
        <f>IFERROR(__xludf.DUMMYFUNCTION("""COMPUTED_VALUE"""),"")</f>
        <v/>
      </c>
      <c r="AN59" s="18" t="str">
        <f>IFERROR(__xludf.DUMMYFUNCTION("""COMPUTED_VALUE"""),"")</f>
        <v/>
      </c>
      <c r="AO59" s="18" t="str">
        <f>IFERROR(__xludf.DUMMYFUNCTION("""COMPUTED_VALUE"""),"")</f>
        <v/>
      </c>
      <c r="AP59" s="18" t="str">
        <f>IFERROR(__xludf.DUMMYFUNCTION("""COMPUTED_VALUE"""),"")</f>
        <v/>
      </c>
      <c r="AQ59" s="18" t="str">
        <f>IFERROR(__xludf.DUMMYFUNCTION("""COMPUTED_VALUE"""),"")</f>
        <v/>
      </c>
      <c r="AR59" s="18" t="str">
        <f>IFERROR(__xludf.DUMMYFUNCTION("""COMPUTED_VALUE"""),"")</f>
        <v/>
      </c>
      <c r="AS59" s="18" t="str">
        <f>IFERROR(__xludf.DUMMYFUNCTION("""COMPUTED_VALUE"""),"")</f>
        <v/>
      </c>
      <c r="AT59" s="18" t="str">
        <f>IFERROR(__xludf.DUMMYFUNCTION("""COMPUTED_VALUE"""),"")</f>
        <v/>
      </c>
      <c r="AU59" s="18" t="str">
        <f>IFERROR(__xludf.DUMMYFUNCTION("""COMPUTED_VALUE"""),"")</f>
        <v/>
      </c>
      <c r="AV59" s="18" t="str">
        <f>IFERROR(__xludf.DUMMYFUNCTION("""COMPUTED_VALUE"""),"")</f>
        <v/>
      </c>
      <c r="AW59" s="18" t="str">
        <f>IFERROR(__xludf.DUMMYFUNCTION("""COMPUTED_VALUE"""),"")</f>
        <v/>
      </c>
      <c r="AX59" s="18" t="str">
        <f>IFERROR(__xludf.DUMMYFUNCTION("""COMPUTED_VALUE"""),"")</f>
        <v/>
      </c>
      <c r="AY59" s="18" t="str">
        <f>IFERROR(__xludf.DUMMYFUNCTION("""COMPUTED_VALUE"""),"")</f>
        <v/>
      </c>
      <c r="AZ59" s="18" t="str">
        <f>IFERROR(__xludf.DUMMYFUNCTION("""COMPUTED_VALUE"""),"")</f>
        <v/>
      </c>
      <c r="BA59" s="18" t="str">
        <f>IFERROR(__xludf.DUMMYFUNCTION("""COMPUTED_VALUE"""),"")</f>
        <v/>
      </c>
    </row>
    <row r="60">
      <c r="A60" s="11" t="str">
        <f t="shared" si="1"/>
        <v/>
      </c>
      <c r="B60" s="15"/>
      <c r="C60" s="20"/>
      <c r="D60" s="19"/>
      <c r="E60" s="20"/>
      <c r="F60" s="15"/>
      <c r="G60" s="16"/>
      <c r="H60" s="16"/>
      <c r="I60" s="16"/>
      <c r="J60" s="16"/>
      <c r="K60" s="16"/>
      <c r="L60" s="18" t="str">
        <f>IFERROR(__xludf.DUMMYFUNCTION("""COMPUTED_VALUE"""),"")</f>
        <v/>
      </c>
      <c r="M60" s="18" t="str">
        <f>IFERROR(__xludf.DUMMYFUNCTION("""COMPUTED_VALUE"""),"")</f>
        <v/>
      </c>
      <c r="N60" s="18" t="str">
        <f>IFERROR(__xludf.DUMMYFUNCTION("""COMPUTED_VALUE"""),"")</f>
        <v/>
      </c>
      <c r="O60" s="18" t="str">
        <f>IFERROR(__xludf.DUMMYFUNCTION("""COMPUTED_VALUE"""),"")</f>
        <v/>
      </c>
      <c r="P60" s="18" t="str">
        <f>IFERROR(__xludf.DUMMYFUNCTION("""COMPUTED_VALUE"""),"")</f>
        <v/>
      </c>
      <c r="Q60" s="18" t="str">
        <f>IFERROR(__xludf.DUMMYFUNCTION("""COMPUTED_VALUE"""),"")</f>
        <v/>
      </c>
      <c r="R60" s="18" t="str">
        <f>IFERROR(__xludf.DUMMYFUNCTION("""COMPUTED_VALUE"""),"")</f>
        <v/>
      </c>
      <c r="S60" s="18" t="str">
        <f>IFERROR(__xludf.DUMMYFUNCTION("""COMPUTED_VALUE"""),"")</f>
        <v/>
      </c>
      <c r="T60" s="18" t="str">
        <f>IFERROR(__xludf.DUMMYFUNCTION("""COMPUTED_VALUE"""),"")</f>
        <v/>
      </c>
      <c r="U60" s="18" t="str">
        <f>IFERROR(__xludf.DUMMYFUNCTION("""COMPUTED_VALUE"""),"")</f>
        <v/>
      </c>
      <c r="V60" s="18" t="str">
        <f>IFERROR(__xludf.DUMMYFUNCTION("""COMPUTED_VALUE"""),"")</f>
        <v/>
      </c>
      <c r="W60" s="18" t="str">
        <f>IFERROR(__xludf.DUMMYFUNCTION("""COMPUTED_VALUE"""),"")</f>
        <v/>
      </c>
      <c r="X60" s="18" t="str">
        <f>IFERROR(__xludf.DUMMYFUNCTION("""COMPUTED_VALUE"""),"")</f>
        <v/>
      </c>
      <c r="Y60" s="18" t="str">
        <f>IFERROR(__xludf.DUMMYFUNCTION("""COMPUTED_VALUE"""),"")</f>
        <v/>
      </c>
      <c r="Z60" s="18" t="str">
        <f>IFERROR(__xludf.DUMMYFUNCTION("""COMPUTED_VALUE"""),"")</f>
        <v/>
      </c>
      <c r="AA60" s="18" t="str">
        <f>IFERROR(__xludf.DUMMYFUNCTION("""COMPUTED_VALUE"""),"")</f>
        <v/>
      </c>
      <c r="AB60" s="18" t="str">
        <f>IFERROR(__xludf.DUMMYFUNCTION("""COMPUTED_VALUE"""),"")</f>
        <v/>
      </c>
      <c r="AC60" s="18" t="str">
        <f>IFERROR(__xludf.DUMMYFUNCTION("""COMPUTED_VALUE"""),"")</f>
        <v/>
      </c>
      <c r="AD60" s="18" t="str">
        <f>IFERROR(__xludf.DUMMYFUNCTION("""COMPUTED_VALUE"""),"")</f>
        <v/>
      </c>
      <c r="AE60" s="18" t="str">
        <f>IFERROR(__xludf.DUMMYFUNCTION("""COMPUTED_VALUE"""),"")</f>
        <v/>
      </c>
      <c r="AF60" s="18" t="str">
        <f>IFERROR(__xludf.DUMMYFUNCTION("""COMPUTED_VALUE"""),"")</f>
        <v/>
      </c>
      <c r="AG60" s="18" t="str">
        <f>IFERROR(__xludf.DUMMYFUNCTION("""COMPUTED_VALUE"""),"")</f>
        <v/>
      </c>
      <c r="AH60" s="18" t="str">
        <f>IFERROR(__xludf.DUMMYFUNCTION("""COMPUTED_VALUE"""),"")</f>
        <v/>
      </c>
      <c r="AI60" s="18" t="str">
        <f>IFERROR(__xludf.DUMMYFUNCTION("""COMPUTED_VALUE"""),"")</f>
        <v/>
      </c>
      <c r="AJ60" s="18" t="str">
        <f>IFERROR(__xludf.DUMMYFUNCTION("""COMPUTED_VALUE"""),"")</f>
        <v/>
      </c>
      <c r="AK60" s="18" t="str">
        <f>IFERROR(__xludf.DUMMYFUNCTION("""COMPUTED_VALUE"""),"")</f>
        <v/>
      </c>
      <c r="AL60" s="18" t="str">
        <f>IFERROR(__xludf.DUMMYFUNCTION("""COMPUTED_VALUE"""),"")</f>
        <v/>
      </c>
      <c r="AM60" s="18" t="str">
        <f>IFERROR(__xludf.DUMMYFUNCTION("""COMPUTED_VALUE"""),"")</f>
        <v/>
      </c>
      <c r="AN60" s="18" t="str">
        <f>IFERROR(__xludf.DUMMYFUNCTION("""COMPUTED_VALUE"""),"")</f>
        <v/>
      </c>
      <c r="AO60" s="18" t="str">
        <f>IFERROR(__xludf.DUMMYFUNCTION("""COMPUTED_VALUE"""),"")</f>
        <v/>
      </c>
      <c r="AP60" s="18" t="str">
        <f>IFERROR(__xludf.DUMMYFUNCTION("""COMPUTED_VALUE"""),"")</f>
        <v/>
      </c>
      <c r="AQ60" s="18" t="str">
        <f>IFERROR(__xludf.DUMMYFUNCTION("""COMPUTED_VALUE"""),"")</f>
        <v/>
      </c>
      <c r="AR60" s="18" t="str">
        <f>IFERROR(__xludf.DUMMYFUNCTION("""COMPUTED_VALUE"""),"")</f>
        <v/>
      </c>
      <c r="AS60" s="18" t="str">
        <f>IFERROR(__xludf.DUMMYFUNCTION("""COMPUTED_VALUE"""),"")</f>
        <v/>
      </c>
      <c r="AT60" s="18" t="str">
        <f>IFERROR(__xludf.DUMMYFUNCTION("""COMPUTED_VALUE"""),"")</f>
        <v/>
      </c>
      <c r="AU60" s="18" t="str">
        <f>IFERROR(__xludf.DUMMYFUNCTION("""COMPUTED_VALUE"""),"")</f>
        <v/>
      </c>
      <c r="AV60" s="18" t="str">
        <f>IFERROR(__xludf.DUMMYFUNCTION("""COMPUTED_VALUE"""),"")</f>
        <v/>
      </c>
      <c r="AW60" s="18" t="str">
        <f>IFERROR(__xludf.DUMMYFUNCTION("""COMPUTED_VALUE"""),"")</f>
        <v/>
      </c>
      <c r="AX60" s="18" t="str">
        <f>IFERROR(__xludf.DUMMYFUNCTION("""COMPUTED_VALUE"""),"")</f>
        <v/>
      </c>
      <c r="AY60" s="18" t="str">
        <f>IFERROR(__xludf.DUMMYFUNCTION("""COMPUTED_VALUE"""),"")</f>
        <v/>
      </c>
      <c r="AZ60" s="18" t="str">
        <f>IFERROR(__xludf.DUMMYFUNCTION("""COMPUTED_VALUE"""),"")</f>
        <v/>
      </c>
      <c r="BA60" s="18" t="str">
        <f>IFERROR(__xludf.DUMMYFUNCTION("""COMPUTED_VALUE"""),"")</f>
        <v/>
      </c>
    </row>
    <row r="61">
      <c r="A61" s="11" t="str">
        <f t="shared" si="1"/>
        <v/>
      </c>
      <c r="B61" s="15"/>
      <c r="C61" s="20"/>
      <c r="D61" s="19"/>
      <c r="E61" s="20"/>
      <c r="F61" s="15"/>
      <c r="G61" s="16"/>
      <c r="H61" s="16"/>
      <c r="I61" s="16"/>
      <c r="J61" s="16"/>
      <c r="K61" s="16"/>
      <c r="L61" s="18" t="str">
        <f>IFERROR(__xludf.DUMMYFUNCTION("""COMPUTED_VALUE"""),"")</f>
        <v/>
      </c>
      <c r="M61" s="18" t="str">
        <f>IFERROR(__xludf.DUMMYFUNCTION("""COMPUTED_VALUE"""),"")</f>
        <v/>
      </c>
      <c r="N61" s="18" t="str">
        <f>IFERROR(__xludf.DUMMYFUNCTION("""COMPUTED_VALUE"""),"")</f>
        <v/>
      </c>
      <c r="O61" s="18" t="str">
        <f>IFERROR(__xludf.DUMMYFUNCTION("""COMPUTED_VALUE"""),"")</f>
        <v/>
      </c>
      <c r="P61" s="18" t="str">
        <f>IFERROR(__xludf.DUMMYFUNCTION("""COMPUTED_VALUE"""),"")</f>
        <v/>
      </c>
      <c r="Q61" s="18" t="str">
        <f>IFERROR(__xludf.DUMMYFUNCTION("""COMPUTED_VALUE"""),"")</f>
        <v/>
      </c>
      <c r="R61" s="18" t="str">
        <f>IFERROR(__xludf.DUMMYFUNCTION("""COMPUTED_VALUE"""),"")</f>
        <v/>
      </c>
      <c r="S61" s="18" t="str">
        <f>IFERROR(__xludf.DUMMYFUNCTION("""COMPUTED_VALUE"""),"")</f>
        <v/>
      </c>
      <c r="T61" s="18" t="str">
        <f>IFERROR(__xludf.DUMMYFUNCTION("""COMPUTED_VALUE"""),"")</f>
        <v/>
      </c>
      <c r="U61" s="18" t="str">
        <f>IFERROR(__xludf.DUMMYFUNCTION("""COMPUTED_VALUE"""),"")</f>
        <v/>
      </c>
      <c r="V61" s="18" t="str">
        <f>IFERROR(__xludf.DUMMYFUNCTION("""COMPUTED_VALUE"""),"")</f>
        <v/>
      </c>
      <c r="W61" s="18" t="str">
        <f>IFERROR(__xludf.DUMMYFUNCTION("""COMPUTED_VALUE"""),"")</f>
        <v/>
      </c>
      <c r="X61" s="18" t="str">
        <f>IFERROR(__xludf.DUMMYFUNCTION("""COMPUTED_VALUE"""),"")</f>
        <v/>
      </c>
      <c r="Y61" s="18" t="str">
        <f>IFERROR(__xludf.DUMMYFUNCTION("""COMPUTED_VALUE"""),"")</f>
        <v/>
      </c>
      <c r="Z61" s="18" t="str">
        <f>IFERROR(__xludf.DUMMYFUNCTION("""COMPUTED_VALUE"""),"")</f>
        <v/>
      </c>
      <c r="AA61" s="18" t="str">
        <f>IFERROR(__xludf.DUMMYFUNCTION("""COMPUTED_VALUE"""),"")</f>
        <v/>
      </c>
      <c r="AB61" s="18" t="str">
        <f>IFERROR(__xludf.DUMMYFUNCTION("""COMPUTED_VALUE"""),"")</f>
        <v/>
      </c>
      <c r="AC61" s="18" t="str">
        <f>IFERROR(__xludf.DUMMYFUNCTION("""COMPUTED_VALUE"""),"")</f>
        <v/>
      </c>
      <c r="AD61" s="18" t="str">
        <f>IFERROR(__xludf.DUMMYFUNCTION("""COMPUTED_VALUE"""),"")</f>
        <v/>
      </c>
      <c r="AE61" s="18" t="str">
        <f>IFERROR(__xludf.DUMMYFUNCTION("""COMPUTED_VALUE"""),"")</f>
        <v/>
      </c>
      <c r="AF61" s="18" t="str">
        <f>IFERROR(__xludf.DUMMYFUNCTION("""COMPUTED_VALUE"""),"")</f>
        <v/>
      </c>
      <c r="AG61" s="18" t="str">
        <f>IFERROR(__xludf.DUMMYFUNCTION("""COMPUTED_VALUE"""),"")</f>
        <v/>
      </c>
      <c r="AH61" s="18" t="str">
        <f>IFERROR(__xludf.DUMMYFUNCTION("""COMPUTED_VALUE"""),"")</f>
        <v/>
      </c>
      <c r="AI61" s="18" t="str">
        <f>IFERROR(__xludf.DUMMYFUNCTION("""COMPUTED_VALUE"""),"")</f>
        <v/>
      </c>
      <c r="AJ61" s="18" t="str">
        <f>IFERROR(__xludf.DUMMYFUNCTION("""COMPUTED_VALUE"""),"")</f>
        <v/>
      </c>
      <c r="AK61" s="18" t="str">
        <f>IFERROR(__xludf.DUMMYFUNCTION("""COMPUTED_VALUE"""),"")</f>
        <v/>
      </c>
      <c r="AL61" s="18" t="str">
        <f>IFERROR(__xludf.DUMMYFUNCTION("""COMPUTED_VALUE"""),"")</f>
        <v/>
      </c>
      <c r="AM61" s="18" t="str">
        <f>IFERROR(__xludf.DUMMYFUNCTION("""COMPUTED_VALUE"""),"")</f>
        <v/>
      </c>
      <c r="AN61" s="18" t="str">
        <f>IFERROR(__xludf.DUMMYFUNCTION("""COMPUTED_VALUE"""),"")</f>
        <v/>
      </c>
      <c r="AO61" s="18" t="str">
        <f>IFERROR(__xludf.DUMMYFUNCTION("""COMPUTED_VALUE"""),"")</f>
        <v/>
      </c>
      <c r="AP61" s="18" t="str">
        <f>IFERROR(__xludf.DUMMYFUNCTION("""COMPUTED_VALUE"""),"")</f>
        <v/>
      </c>
      <c r="AQ61" s="18" t="str">
        <f>IFERROR(__xludf.DUMMYFUNCTION("""COMPUTED_VALUE"""),"")</f>
        <v/>
      </c>
      <c r="AR61" s="18" t="str">
        <f>IFERROR(__xludf.DUMMYFUNCTION("""COMPUTED_VALUE"""),"")</f>
        <v/>
      </c>
      <c r="AS61" s="18" t="str">
        <f>IFERROR(__xludf.DUMMYFUNCTION("""COMPUTED_VALUE"""),"")</f>
        <v/>
      </c>
      <c r="AT61" s="18" t="str">
        <f>IFERROR(__xludf.DUMMYFUNCTION("""COMPUTED_VALUE"""),"")</f>
        <v/>
      </c>
      <c r="AU61" s="18" t="str">
        <f>IFERROR(__xludf.DUMMYFUNCTION("""COMPUTED_VALUE"""),"")</f>
        <v/>
      </c>
      <c r="AV61" s="18" t="str">
        <f>IFERROR(__xludf.DUMMYFUNCTION("""COMPUTED_VALUE"""),"")</f>
        <v/>
      </c>
      <c r="AW61" s="18" t="str">
        <f>IFERROR(__xludf.DUMMYFUNCTION("""COMPUTED_VALUE"""),"")</f>
        <v/>
      </c>
      <c r="AX61" s="18" t="str">
        <f>IFERROR(__xludf.DUMMYFUNCTION("""COMPUTED_VALUE"""),"")</f>
        <v/>
      </c>
      <c r="AY61" s="18" t="str">
        <f>IFERROR(__xludf.DUMMYFUNCTION("""COMPUTED_VALUE"""),"")</f>
        <v/>
      </c>
      <c r="AZ61" s="18" t="str">
        <f>IFERROR(__xludf.DUMMYFUNCTION("""COMPUTED_VALUE"""),"")</f>
        <v/>
      </c>
      <c r="BA61" s="18" t="str">
        <f>IFERROR(__xludf.DUMMYFUNCTION("""COMPUTED_VALUE"""),"")</f>
        <v/>
      </c>
    </row>
    <row r="62">
      <c r="A62" s="11" t="str">
        <f t="shared" si="1"/>
        <v/>
      </c>
      <c r="B62" s="15"/>
      <c r="C62" s="20"/>
      <c r="D62" s="19"/>
      <c r="E62" s="20"/>
      <c r="F62" s="15"/>
      <c r="G62" s="16"/>
      <c r="H62" s="16"/>
      <c r="I62" s="16"/>
      <c r="J62" s="16"/>
      <c r="K62" s="16"/>
      <c r="L62" s="18" t="str">
        <f>IFERROR(__xludf.DUMMYFUNCTION("""COMPUTED_VALUE"""),"")</f>
        <v/>
      </c>
      <c r="M62" s="18" t="str">
        <f>IFERROR(__xludf.DUMMYFUNCTION("""COMPUTED_VALUE"""),"")</f>
        <v/>
      </c>
      <c r="N62" s="18" t="str">
        <f>IFERROR(__xludf.DUMMYFUNCTION("""COMPUTED_VALUE"""),"")</f>
        <v/>
      </c>
      <c r="O62" s="18" t="str">
        <f>IFERROR(__xludf.DUMMYFUNCTION("""COMPUTED_VALUE"""),"")</f>
        <v/>
      </c>
      <c r="P62" s="18" t="str">
        <f>IFERROR(__xludf.DUMMYFUNCTION("""COMPUTED_VALUE"""),"")</f>
        <v/>
      </c>
      <c r="Q62" s="18" t="str">
        <f>IFERROR(__xludf.DUMMYFUNCTION("""COMPUTED_VALUE"""),"")</f>
        <v/>
      </c>
      <c r="R62" s="18" t="str">
        <f>IFERROR(__xludf.DUMMYFUNCTION("""COMPUTED_VALUE"""),"")</f>
        <v/>
      </c>
      <c r="S62" s="18" t="str">
        <f>IFERROR(__xludf.DUMMYFUNCTION("""COMPUTED_VALUE"""),"")</f>
        <v/>
      </c>
      <c r="T62" s="18" t="str">
        <f>IFERROR(__xludf.DUMMYFUNCTION("""COMPUTED_VALUE"""),"")</f>
        <v/>
      </c>
      <c r="U62" s="18" t="str">
        <f>IFERROR(__xludf.DUMMYFUNCTION("""COMPUTED_VALUE"""),"")</f>
        <v/>
      </c>
      <c r="V62" s="18" t="str">
        <f>IFERROR(__xludf.DUMMYFUNCTION("""COMPUTED_VALUE"""),"")</f>
        <v/>
      </c>
      <c r="W62" s="18" t="str">
        <f>IFERROR(__xludf.DUMMYFUNCTION("""COMPUTED_VALUE"""),"")</f>
        <v/>
      </c>
      <c r="X62" s="18" t="str">
        <f>IFERROR(__xludf.DUMMYFUNCTION("""COMPUTED_VALUE"""),"")</f>
        <v/>
      </c>
      <c r="Y62" s="18" t="str">
        <f>IFERROR(__xludf.DUMMYFUNCTION("""COMPUTED_VALUE"""),"")</f>
        <v/>
      </c>
      <c r="Z62" s="18" t="str">
        <f>IFERROR(__xludf.DUMMYFUNCTION("""COMPUTED_VALUE"""),"")</f>
        <v/>
      </c>
      <c r="AA62" s="18" t="str">
        <f>IFERROR(__xludf.DUMMYFUNCTION("""COMPUTED_VALUE"""),"")</f>
        <v/>
      </c>
      <c r="AB62" s="18" t="str">
        <f>IFERROR(__xludf.DUMMYFUNCTION("""COMPUTED_VALUE"""),"")</f>
        <v/>
      </c>
      <c r="AC62" s="18" t="str">
        <f>IFERROR(__xludf.DUMMYFUNCTION("""COMPUTED_VALUE"""),"")</f>
        <v/>
      </c>
      <c r="AD62" s="18" t="str">
        <f>IFERROR(__xludf.DUMMYFUNCTION("""COMPUTED_VALUE"""),"")</f>
        <v/>
      </c>
      <c r="AE62" s="18" t="str">
        <f>IFERROR(__xludf.DUMMYFUNCTION("""COMPUTED_VALUE"""),"")</f>
        <v/>
      </c>
      <c r="AF62" s="18" t="str">
        <f>IFERROR(__xludf.DUMMYFUNCTION("""COMPUTED_VALUE"""),"")</f>
        <v/>
      </c>
      <c r="AG62" s="18" t="str">
        <f>IFERROR(__xludf.DUMMYFUNCTION("""COMPUTED_VALUE"""),"")</f>
        <v/>
      </c>
      <c r="AH62" s="18" t="str">
        <f>IFERROR(__xludf.DUMMYFUNCTION("""COMPUTED_VALUE"""),"")</f>
        <v/>
      </c>
      <c r="AI62" s="18" t="str">
        <f>IFERROR(__xludf.DUMMYFUNCTION("""COMPUTED_VALUE"""),"")</f>
        <v/>
      </c>
      <c r="AJ62" s="18" t="str">
        <f>IFERROR(__xludf.DUMMYFUNCTION("""COMPUTED_VALUE"""),"")</f>
        <v/>
      </c>
      <c r="AK62" s="18" t="str">
        <f>IFERROR(__xludf.DUMMYFUNCTION("""COMPUTED_VALUE"""),"")</f>
        <v/>
      </c>
      <c r="AL62" s="18" t="str">
        <f>IFERROR(__xludf.DUMMYFUNCTION("""COMPUTED_VALUE"""),"")</f>
        <v/>
      </c>
      <c r="AM62" s="18" t="str">
        <f>IFERROR(__xludf.DUMMYFUNCTION("""COMPUTED_VALUE"""),"")</f>
        <v/>
      </c>
      <c r="AN62" s="18" t="str">
        <f>IFERROR(__xludf.DUMMYFUNCTION("""COMPUTED_VALUE"""),"")</f>
        <v/>
      </c>
      <c r="AO62" s="18" t="str">
        <f>IFERROR(__xludf.DUMMYFUNCTION("""COMPUTED_VALUE"""),"")</f>
        <v/>
      </c>
      <c r="AP62" s="18" t="str">
        <f>IFERROR(__xludf.DUMMYFUNCTION("""COMPUTED_VALUE"""),"")</f>
        <v/>
      </c>
      <c r="AQ62" s="18" t="str">
        <f>IFERROR(__xludf.DUMMYFUNCTION("""COMPUTED_VALUE"""),"")</f>
        <v/>
      </c>
      <c r="AR62" s="18" t="str">
        <f>IFERROR(__xludf.DUMMYFUNCTION("""COMPUTED_VALUE"""),"")</f>
        <v/>
      </c>
      <c r="AS62" s="18" t="str">
        <f>IFERROR(__xludf.DUMMYFUNCTION("""COMPUTED_VALUE"""),"")</f>
        <v/>
      </c>
      <c r="AT62" s="18" t="str">
        <f>IFERROR(__xludf.DUMMYFUNCTION("""COMPUTED_VALUE"""),"")</f>
        <v/>
      </c>
      <c r="AU62" s="18" t="str">
        <f>IFERROR(__xludf.DUMMYFUNCTION("""COMPUTED_VALUE"""),"")</f>
        <v/>
      </c>
      <c r="AV62" s="18" t="str">
        <f>IFERROR(__xludf.DUMMYFUNCTION("""COMPUTED_VALUE"""),"")</f>
        <v/>
      </c>
      <c r="AW62" s="18" t="str">
        <f>IFERROR(__xludf.DUMMYFUNCTION("""COMPUTED_VALUE"""),"")</f>
        <v/>
      </c>
      <c r="AX62" s="18" t="str">
        <f>IFERROR(__xludf.DUMMYFUNCTION("""COMPUTED_VALUE"""),"")</f>
        <v/>
      </c>
      <c r="AY62" s="18" t="str">
        <f>IFERROR(__xludf.DUMMYFUNCTION("""COMPUTED_VALUE"""),"")</f>
        <v/>
      </c>
      <c r="AZ62" s="18" t="str">
        <f>IFERROR(__xludf.DUMMYFUNCTION("""COMPUTED_VALUE"""),"")</f>
        <v/>
      </c>
      <c r="BA62" s="18" t="str">
        <f>IFERROR(__xludf.DUMMYFUNCTION("""COMPUTED_VALUE"""),"")</f>
        <v/>
      </c>
    </row>
    <row r="63">
      <c r="A63" s="11" t="str">
        <f t="shared" si="1"/>
        <v/>
      </c>
      <c r="B63" s="15"/>
      <c r="C63" s="20"/>
      <c r="D63" s="19"/>
      <c r="E63" s="20"/>
      <c r="F63" s="15"/>
      <c r="G63" s="16"/>
      <c r="H63" s="16"/>
      <c r="I63" s="16"/>
      <c r="J63" s="16"/>
      <c r="K63" s="16"/>
      <c r="L63" s="18" t="str">
        <f>IFERROR(__xludf.DUMMYFUNCTION("""COMPUTED_VALUE"""),"")</f>
        <v/>
      </c>
      <c r="M63" s="18" t="str">
        <f>IFERROR(__xludf.DUMMYFUNCTION("""COMPUTED_VALUE"""),"")</f>
        <v/>
      </c>
      <c r="N63" s="18" t="str">
        <f>IFERROR(__xludf.DUMMYFUNCTION("""COMPUTED_VALUE"""),"")</f>
        <v/>
      </c>
      <c r="O63" s="18" t="str">
        <f>IFERROR(__xludf.DUMMYFUNCTION("""COMPUTED_VALUE"""),"")</f>
        <v/>
      </c>
      <c r="P63" s="18" t="str">
        <f>IFERROR(__xludf.DUMMYFUNCTION("""COMPUTED_VALUE"""),"")</f>
        <v/>
      </c>
      <c r="Q63" s="18" t="str">
        <f>IFERROR(__xludf.DUMMYFUNCTION("""COMPUTED_VALUE"""),"")</f>
        <v/>
      </c>
      <c r="R63" s="18" t="str">
        <f>IFERROR(__xludf.DUMMYFUNCTION("""COMPUTED_VALUE"""),"")</f>
        <v/>
      </c>
      <c r="S63" s="18" t="str">
        <f>IFERROR(__xludf.DUMMYFUNCTION("""COMPUTED_VALUE"""),"")</f>
        <v/>
      </c>
      <c r="T63" s="18" t="str">
        <f>IFERROR(__xludf.DUMMYFUNCTION("""COMPUTED_VALUE"""),"")</f>
        <v/>
      </c>
      <c r="U63" s="18" t="str">
        <f>IFERROR(__xludf.DUMMYFUNCTION("""COMPUTED_VALUE"""),"")</f>
        <v/>
      </c>
      <c r="V63" s="18" t="str">
        <f>IFERROR(__xludf.DUMMYFUNCTION("""COMPUTED_VALUE"""),"")</f>
        <v/>
      </c>
      <c r="W63" s="18" t="str">
        <f>IFERROR(__xludf.DUMMYFUNCTION("""COMPUTED_VALUE"""),"")</f>
        <v/>
      </c>
      <c r="X63" s="18" t="str">
        <f>IFERROR(__xludf.DUMMYFUNCTION("""COMPUTED_VALUE"""),"")</f>
        <v/>
      </c>
      <c r="Y63" s="18" t="str">
        <f>IFERROR(__xludf.DUMMYFUNCTION("""COMPUTED_VALUE"""),"")</f>
        <v/>
      </c>
      <c r="Z63" s="18" t="str">
        <f>IFERROR(__xludf.DUMMYFUNCTION("""COMPUTED_VALUE"""),"")</f>
        <v/>
      </c>
      <c r="AA63" s="18" t="str">
        <f>IFERROR(__xludf.DUMMYFUNCTION("""COMPUTED_VALUE"""),"")</f>
        <v/>
      </c>
      <c r="AB63" s="18" t="str">
        <f>IFERROR(__xludf.DUMMYFUNCTION("""COMPUTED_VALUE"""),"")</f>
        <v/>
      </c>
      <c r="AC63" s="18" t="str">
        <f>IFERROR(__xludf.DUMMYFUNCTION("""COMPUTED_VALUE"""),"")</f>
        <v/>
      </c>
      <c r="AD63" s="18" t="str">
        <f>IFERROR(__xludf.DUMMYFUNCTION("""COMPUTED_VALUE"""),"")</f>
        <v/>
      </c>
      <c r="AE63" s="18" t="str">
        <f>IFERROR(__xludf.DUMMYFUNCTION("""COMPUTED_VALUE"""),"")</f>
        <v/>
      </c>
      <c r="AF63" s="18" t="str">
        <f>IFERROR(__xludf.DUMMYFUNCTION("""COMPUTED_VALUE"""),"")</f>
        <v/>
      </c>
      <c r="AG63" s="18" t="str">
        <f>IFERROR(__xludf.DUMMYFUNCTION("""COMPUTED_VALUE"""),"")</f>
        <v/>
      </c>
      <c r="AH63" s="18" t="str">
        <f>IFERROR(__xludf.DUMMYFUNCTION("""COMPUTED_VALUE"""),"")</f>
        <v/>
      </c>
      <c r="AI63" s="18" t="str">
        <f>IFERROR(__xludf.DUMMYFUNCTION("""COMPUTED_VALUE"""),"")</f>
        <v/>
      </c>
      <c r="AJ63" s="18" t="str">
        <f>IFERROR(__xludf.DUMMYFUNCTION("""COMPUTED_VALUE"""),"")</f>
        <v/>
      </c>
      <c r="AK63" s="18" t="str">
        <f>IFERROR(__xludf.DUMMYFUNCTION("""COMPUTED_VALUE"""),"")</f>
        <v/>
      </c>
      <c r="AL63" s="18" t="str">
        <f>IFERROR(__xludf.DUMMYFUNCTION("""COMPUTED_VALUE"""),"")</f>
        <v/>
      </c>
      <c r="AM63" s="18" t="str">
        <f>IFERROR(__xludf.DUMMYFUNCTION("""COMPUTED_VALUE"""),"")</f>
        <v/>
      </c>
      <c r="AN63" s="18" t="str">
        <f>IFERROR(__xludf.DUMMYFUNCTION("""COMPUTED_VALUE"""),"")</f>
        <v/>
      </c>
      <c r="AO63" s="18" t="str">
        <f>IFERROR(__xludf.DUMMYFUNCTION("""COMPUTED_VALUE"""),"")</f>
        <v/>
      </c>
      <c r="AP63" s="18" t="str">
        <f>IFERROR(__xludf.DUMMYFUNCTION("""COMPUTED_VALUE"""),"")</f>
        <v/>
      </c>
      <c r="AQ63" s="18" t="str">
        <f>IFERROR(__xludf.DUMMYFUNCTION("""COMPUTED_VALUE"""),"")</f>
        <v/>
      </c>
      <c r="AR63" s="18" t="str">
        <f>IFERROR(__xludf.DUMMYFUNCTION("""COMPUTED_VALUE"""),"")</f>
        <v/>
      </c>
      <c r="AS63" s="18" t="str">
        <f>IFERROR(__xludf.DUMMYFUNCTION("""COMPUTED_VALUE"""),"")</f>
        <v/>
      </c>
      <c r="AT63" s="18" t="str">
        <f>IFERROR(__xludf.DUMMYFUNCTION("""COMPUTED_VALUE"""),"")</f>
        <v/>
      </c>
      <c r="AU63" s="18" t="str">
        <f>IFERROR(__xludf.DUMMYFUNCTION("""COMPUTED_VALUE"""),"")</f>
        <v/>
      </c>
      <c r="AV63" s="18" t="str">
        <f>IFERROR(__xludf.DUMMYFUNCTION("""COMPUTED_VALUE"""),"")</f>
        <v/>
      </c>
      <c r="AW63" s="18" t="str">
        <f>IFERROR(__xludf.DUMMYFUNCTION("""COMPUTED_VALUE"""),"")</f>
        <v/>
      </c>
      <c r="AX63" s="18" t="str">
        <f>IFERROR(__xludf.DUMMYFUNCTION("""COMPUTED_VALUE"""),"")</f>
        <v/>
      </c>
      <c r="AY63" s="18" t="str">
        <f>IFERROR(__xludf.DUMMYFUNCTION("""COMPUTED_VALUE"""),"")</f>
        <v/>
      </c>
      <c r="AZ63" s="18" t="str">
        <f>IFERROR(__xludf.DUMMYFUNCTION("""COMPUTED_VALUE"""),"")</f>
        <v/>
      </c>
      <c r="BA63" s="18" t="str">
        <f>IFERROR(__xludf.DUMMYFUNCTION("""COMPUTED_VALUE"""),"")</f>
        <v/>
      </c>
    </row>
    <row r="64">
      <c r="A64" s="11" t="str">
        <f t="shared" si="1"/>
        <v/>
      </c>
      <c r="B64" s="15"/>
      <c r="C64" s="20"/>
      <c r="D64" s="19"/>
      <c r="E64" s="20"/>
      <c r="F64" s="15"/>
      <c r="G64" s="16"/>
      <c r="H64" s="16"/>
      <c r="I64" s="16"/>
      <c r="J64" s="16"/>
      <c r="K64" s="16"/>
      <c r="L64" s="18" t="str">
        <f>IFERROR(__xludf.DUMMYFUNCTION("""COMPUTED_VALUE"""),"")</f>
        <v/>
      </c>
      <c r="M64" s="18" t="str">
        <f>IFERROR(__xludf.DUMMYFUNCTION("""COMPUTED_VALUE"""),"")</f>
        <v/>
      </c>
      <c r="N64" s="18" t="str">
        <f>IFERROR(__xludf.DUMMYFUNCTION("""COMPUTED_VALUE"""),"")</f>
        <v/>
      </c>
      <c r="O64" s="18" t="str">
        <f>IFERROR(__xludf.DUMMYFUNCTION("""COMPUTED_VALUE"""),"")</f>
        <v/>
      </c>
      <c r="P64" s="18" t="str">
        <f>IFERROR(__xludf.DUMMYFUNCTION("""COMPUTED_VALUE"""),"")</f>
        <v/>
      </c>
      <c r="Q64" s="18" t="str">
        <f>IFERROR(__xludf.DUMMYFUNCTION("""COMPUTED_VALUE"""),"")</f>
        <v/>
      </c>
      <c r="R64" s="18" t="str">
        <f>IFERROR(__xludf.DUMMYFUNCTION("""COMPUTED_VALUE"""),"")</f>
        <v/>
      </c>
      <c r="S64" s="18" t="str">
        <f>IFERROR(__xludf.DUMMYFUNCTION("""COMPUTED_VALUE"""),"")</f>
        <v/>
      </c>
      <c r="T64" s="18" t="str">
        <f>IFERROR(__xludf.DUMMYFUNCTION("""COMPUTED_VALUE"""),"")</f>
        <v/>
      </c>
      <c r="U64" s="18" t="str">
        <f>IFERROR(__xludf.DUMMYFUNCTION("""COMPUTED_VALUE"""),"")</f>
        <v/>
      </c>
      <c r="V64" s="18" t="str">
        <f>IFERROR(__xludf.DUMMYFUNCTION("""COMPUTED_VALUE"""),"")</f>
        <v/>
      </c>
      <c r="W64" s="18" t="str">
        <f>IFERROR(__xludf.DUMMYFUNCTION("""COMPUTED_VALUE"""),"")</f>
        <v/>
      </c>
      <c r="X64" s="18" t="str">
        <f>IFERROR(__xludf.DUMMYFUNCTION("""COMPUTED_VALUE"""),"")</f>
        <v/>
      </c>
      <c r="Y64" s="18" t="str">
        <f>IFERROR(__xludf.DUMMYFUNCTION("""COMPUTED_VALUE"""),"")</f>
        <v/>
      </c>
      <c r="Z64" s="18" t="str">
        <f>IFERROR(__xludf.DUMMYFUNCTION("""COMPUTED_VALUE"""),"")</f>
        <v/>
      </c>
      <c r="AA64" s="18" t="str">
        <f>IFERROR(__xludf.DUMMYFUNCTION("""COMPUTED_VALUE"""),"")</f>
        <v/>
      </c>
      <c r="AB64" s="18" t="str">
        <f>IFERROR(__xludf.DUMMYFUNCTION("""COMPUTED_VALUE"""),"")</f>
        <v/>
      </c>
      <c r="AC64" s="18" t="str">
        <f>IFERROR(__xludf.DUMMYFUNCTION("""COMPUTED_VALUE"""),"")</f>
        <v/>
      </c>
      <c r="AD64" s="18" t="str">
        <f>IFERROR(__xludf.DUMMYFUNCTION("""COMPUTED_VALUE"""),"")</f>
        <v/>
      </c>
      <c r="AE64" s="18" t="str">
        <f>IFERROR(__xludf.DUMMYFUNCTION("""COMPUTED_VALUE"""),"")</f>
        <v/>
      </c>
      <c r="AF64" s="18" t="str">
        <f>IFERROR(__xludf.DUMMYFUNCTION("""COMPUTED_VALUE"""),"")</f>
        <v/>
      </c>
      <c r="AG64" s="18" t="str">
        <f>IFERROR(__xludf.DUMMYFUNCTION("""COMPUTED_VALUE"""),"")</f>
        <v/>
      </c>
      <c r="AH64" s="18" t="str">
        <f>IFERROR(__xludf.DUMMYFUNCTION("""COMPUTED_VALUE"""),"")</f>
        <v/>
      </c>
      <c r="AI64" s="18" t="str">
        <f>IFERROR(__xludf.DUMMYFUNCTION("""COMPUTED_VALUE"""),"")</f>
        <v/>
      </c>
      <c r="AJ64" s="18" t="str">
        <f>IFERROR(__xludf.DUMMYFUNCTION("""COMPUTED_VALUE"""),"")</f>
        <v/>
      </c>
      <c r="AK64" s="18" t="str">
        <f>IFERROR(__xludf.DUMMYFUNCTION("""COMPUTED_VALUE"""),"")</f>
        <v/>
      </c>
      <c r="AL64" s="18" t="str">
        <f>IFERROR(__xludf.DUMMYFUNCTION("""COMPUTED_VALUE"""),"")</f>
        <v/>
      </c>
      <c r="AM64" s="18" t="str">
        <f>IFERROR(__xludf.DUMMYFUNCTION("""COMPUTED_VALUE"""),"")</f>
        <v/>
      </c>
      <c r="AN64" s="18" t="str">
        <f>IFERROR(__xludf.DUMMYFUNCTION("""COMPUTED_VALUE"""),"")</f>
        <v/>
      </c>
      <c r="AO64" s="18" t="str">
        <f>IFERROR(__xludf.DUMMYFUNCTION("""COMPUTED_VALUE"""),"")</f>
        <v/>
      </c>
      <c r="AP64" s="18" t="str">
        <f>IFERROR(__xludf.DUMMYFUNCTION("""COMPUTED_VALUE"""),"")</f>
        <v/>
      </c>
      <c r="AQ64" s="18" t="str">
        <f>IFERROR(__xludf.DUMMYFUNCTION("""COMPUTED_VALUE"""),"")</f>
        <v/>
      </c>
      <c r="AR64" s="18" t="str">
        <f>IFERROR(__xludf.DUMMYFUNCTION("""COMPUTED_VALUE"""),"")</f>
        <v/>
      </c>
      <c r="AS64" s="18" t="str">
        <f>IFERROR(__xludf.DUMMYFUNCTION("""COMPUTED_VALUE"""),"")</f>
        <v/>
      </c>
      <c r="AT64" s="18" t="str">
        <f>IFERROR(__xludf.DUMMYFUNCTION("""COMPUTED_VALUE"""),"")</f>
        <v/>
      </c>
      <c r="AU64" s="18" t="str">
        <f>IFERROR(__xludf.DUMMYFUNCTION("""COMPUTED_VALUE"""),"")</f>
        <v/>
      </c>
      <c r="AV64" s="18" t="str">
        <f>IFERROR(__xludf.DUMMYFUNCTION("""COMPUTED_VALUE"""),"")</f>
        <v/>
      </c>
      <c r="AW64" s="18" t="str">
        <f>IFERROR(__xludf.DUMMYFUNCTION("""COMPUTED_VALUE"""),"")</f>
        <v/>
      </c>
      <c r="AX64" s="18" t="str">
        <f>IFERROR(__xludf.DUMMYFUNCTION("""COMPUTED_VALUE"""),"")</f>
        <v/>
      </c>
      <c r="AY64" s="18" t="str">
        <f>IFERROR(__xludf.DUMMYFUNCTION("""COMPUTED_VALUE"""),"")</f>
        <v/>
      </c>
      <c r="AZ64" s="18" t="str">
        <f>IFERROR(__xludf.DUMMYFUNCTION("""COMPUTED_VALUE"""),"")</f>
        <v/>
      </c>
      <c r="BA64" s="18" t="str">
        <f>IFERROR(__xludf.DUMMYFUNCTION("""COMPUTED_VALUE"""),"")</f>
        <v/>
      </c>
    </row>
    <row r="65">
      <c r="A65" s="11" t="str">
        <f t="shared" si="1"/>
        <v/>
      </c>
      <c r="B65" s="15"/>
      <c r="C65" s="20"/>
      <c r="D65" s="19"/>
      <c r="E65" s="20"/>
      <c r="F65" s="15"/>
      <c r="G65" s="16"/>
      <c r="H65" s="16"/>
      <c r="I65" s="16"/>
      <c r="J65" s="16"/>
      <c r="K65" s="16"/>
      <c r="L65" s="18" t="str">
        <f>IFERROR(__xludf.DUMMYFUNCTION("""COMPUTED_VALUE"""),"")</f>
        <v/>
      </c>
      <c r="M65" s="18" t="str">
        <f>IFERROR(__xludf.DUMMYFUNCTION("""COMPUTED_VALUE"""),"")</f>
        <v/>
      </c>
      <c r="N65" s="18" t="str">
        <f>IFERROR(__xludf.DUMMYFUNCTION("""COMPUTED_VALUE"""),"")</f>
        <v/>
      </c>
      <c r="O65" s="18" t="str">
        <f>IFERROR(__xludf.DUMMYFUNCTION("""COMPUTED_VALUE"""),"")</f>
        <v/>
      </c>
      <c r="P65" s="18" t="str">
        <f>IFERROR(__xludf.DUMMYFUNCTION("""COMPUTED_VALUE"""),"")</f>
        <v/>
      </c>
      <c r="Q65" s="18" t="str">
        <f>IFERROR(__xludf.DUMMYFUNCTION("""COMPUTED_VALUE"""),"")</f>
        <v/>
      </c>
      <c r="R65" s="18" t="str">
        <f>IFERROR(__xludf.DUMMYFUNCTION("""COMPUTED_VALUE"""),"")</f>
        <v/>
      </c>
      <c r="S65" s="18" t="str">
        <f>IFERROR(__xludf.DUMMYFUNCTION("""COMPUTED_VALUE"""),"")</f>
        <v/>
      </c>
      <c r="T65" s="18" t="str">
        <f>IFERROR(__xludf.DUMMYFUNCTION("""COMPUTED_VALUE"""),"")</f>
        <v/>
      </c>
      <c r="U65" s="18" t="str">
        <f>IFERROR(__xludf.DUMMYFUNCTION("""COMPUTED_VALUE"""),"")</f>
        <v/>
      </c>
      <c r="V65" s="18" t="str">
        <f>IFERROR(__xludf.DUMMYFUNCTION("""COMPUTED_VALUE"""),"")</f>
        <v/>
      </c>
      <c r="W65" s="18" t="str">
        <f>IFERROR(__xludf.DUMMYFUNCTION("""COMPUTED_VALUE"""),"")</f>
        <v/>
      </c>
      <c r="X65" s="18" t="str">
        <f>IFERROR(__xludf.DUMMYFUNCTION("""COMPUTED_VALUE"""),"")</f>
        <v/>
      </c>
      <c r="Y65" s="18" t="str">
        <f>IFERROR(__xludf.DUMMYFUNCTION("""COMPUTED_VALUE"""),"")</f>
        <v/>
      </c>
      <c r="Z65" s="18" t="str">
        <f>IFERROR(__xludf.DUMMYFUNCTION("""COMPUTED_VALUE"""),"")</f>
        <v/>
      </c>
      <c r="AA65" s="18" t="str">
        <f>IFERROR(__xludf.DUMMYFUNCTION("""COMPUTED_VALUE"""),"")</f>
        <v/>
      </c>
      <c r="AB65" s="18" t="str">
        <f>IFERROR(__xludf.DUMMYFUNCTION("""COMPUTED_VALUE"""),"")</f>
        <v/>
      </c>
      <c r="AC65" s="18" t="str">
        <f>IFERROR(__xludf.DUMMYFUNCTION("""COMPUTED_VALUE"""),"")</f>
        <v/>
      </c>
      <c r="AD65" s="18" t="str">
        <f>IFERROR(__xludf.DUMMYFUNCTION("""COMPUTED_VALUE"""),"")</f>
        <v/>
      </c>
      <c r="AE65" s="18" t="str">
        <f>IFERROR(__xludf.DUMMYFUNCTION("""COMPUTED_VALUE"""),"")</f>
        <v/>
      </c>
      <c r="AF65" s="18" t="str">
        <f>IFERROR(__xludf.DUMMYFUNCTION("""COMPUTED_VALUE"""),"")</f>
        <v/>
      </c>
      <c r="AG65" s="18" t="str">
        <f>IFERROR(__xludf.DUMMYFUNCTION("""COMPUTED_VALUE"""),"")</f>
        <v/>
      </c>
      <c r="AH65" s="18" t="str">
        <f>IFERROR(__xludf.DUMMYFUNCTION("""COMPUTED_VALUE"""),"")</f>
        <v/>
      </c>
      <c r="AI65" s="18" t="str">
        <f>IFERROR(__xludf.DUMMYFUNCTION("""COMPUTED_VALUE"""),"")</f>
        <v/>
      </c>
      <c r="AJ65" s="18" t="str">
        <f>IFERROR(__xludf.DUMMYFUNCTION("""COMPUTED_VALUE"""),"")</f>
        <v/>
      </c>
      <c r="AK65" s="18" t="str">
        <f>IFERROR(__xludf.DUMMYFUNCTION("""COMPUTED_VALUE"""),"")</f>
        <v/>
      </c>
      <c r="AL65" s="18" t="str">
        <f>IFERROR(__xludf.DUMMYFUNCTION("""COMPUTED_VALUE"""),"")</f>
        <v/>
      </c>
      <c r="AM65" s="18" t="str">
        <f>IFERROR(__xludf.DUMMYFUNCTION("""COMPUTED_VALUE"""),"")</f>
        <v/>
      </c>
      <c r="AN65" s="18" t="str">
        <f>IFERROR(__xludf.DUMMYFUNCTION("""COMPUTED_VALUE"""),"")</f>
        <v/>
      </c>
      <c r="AO65" s="18" t="str">
        <f>IFERROR(__xludf.DUMMYFUNCTION("""COMPUTED_VALUE"""),"")</f>
        <v/>
      </c>
      <c r="AP65" s="18" t="str">
        <f>IFERROR(__xludf.DUMMYFUNCTION("""COMPUTED_VALUE"""),"")</f>
        <v/>
      </c>
      <c r="AQ65" s="18" t="str">
        <f>IFERROR(__xludf.DUMMYFUNCTION("""COMPUTED_VALUE"""),"")</f>
        <v/>
      </c>
      <c r="AR65" s="18" t="str">
        <f>IFERROR(__xludf.DUMMYFUNCTION("""COMPUTED_VALUE"""),"")</f>
        <v/>
      </c>
      <c r="AS65" s="18" t="str">
        <f>IFERROR(__xludf.DUMMYFUNCTION("""COMPUTED_VALUE"""),"")</f>
        <v/>
      </c>
      <c r="AT65" s="18" t="str">
        <f>IFERROR(__xludf.DUMMYFUNCTION("""COMPUTED_VALUE"""),"")</f>
        <v/>
      </c>
      <c r="AU65" s="18" t="str">
        <f>IFERROR(__xludf.DUMMYFUNCTION("""COMPUTED_VALUE"""),"")</f>
        <v/>
      </c>
      <c r="AV65" s="18" t="str">
        <f>IFERROR(__xludf.DUMMYFUNCTION("""COMPUTED_VALUE"""),"")</f>
        <v/>
      </c>
      <c r="AW65" s="18" t="str">
        <f>IFERROR(__xludf.DUMMYFUNCTION("""COMPUTED_VALUE"""),"")</f>
        <v/>
      </c>
      <c r="AX65" s="18" t="str">
        <f>IFERROR(__xludf.DUMMYFUNCTION("""COMPUTED_VALUE"""),"")</f>
        <v/>
      </c>
      <c r="AY65" s="18" t="str">
        <f>IFERROR(__xludf.DUMMYFUNCTION("""COMPUTED_VALUE"""),"")</f>
        <v/>
      </c>
      <c r="AZ65" s="18" t="str">
        <f>IFERROR(__xludf.DUMMYFUNCTION("""COMPUTED_VALUE"""),"")</f>
        <v/>
      </c>
      <c r="BA65" s="18" t="str">
        <f>IFERROR(__xludf.DUMMYFUNCTION("""COMPUTED_VALUE"""),"")</f>
        <v/>
      </c>
    </row>
    <row r="66">
      <c r="A66" s="11" t="str">
        <f t="shared" si="1"/>
        <v/>
      </c>
      <c r="B66" s="15"/>
      <c r="C66" s="20"/>
      <c r="D66" s="19"/>
      <c r="E66" s="20"/>
      <c r="F66" s="15"/>
      <c r="G66" s="16"/>
      <c r="H66" s="16"/>
      <c r="I66" s="16"/>
      <c r="J66" s="16"/>
      <c r="K66" s="16"/>
      <c r="L66" s="18" t="str">
        <f>IFERROR(__xludf.DUMMYFUNCTION("""COMPUTED_VALUE"""),"")</f>
        <v/>
      </c>
      <c r="M66" s="18" t="str">
        <f>IFERROR(__xludf.DUMMYFUNCTION("""COMPUTED_VALUE"""),"")</f>
        <v/>
      </c>
      <c r="N66" s="18" t="str">
        <f>IFERROR(__xludf.DUMMYFUNCTION("""COMPUTED_VALUE"""),"")</f>
        <v/>
      </c>
      <c r="O66" s="18" t="str">
        <f>IFERROR(__xludf.DUMMYFUNCTION("""COMPUTED_VALUE"""),"")</f>
        <v/>
      </c>
      <c r="P66" s="18" t="str">
        <f>IFERROR(__xludf.DUMMYFUNCTION("""COMPUTED_VALUE"""),"")</f>
        <v/>
      </c>
      <c r="Q66" s="18" t="str">
        <f>IFERROR(__xludf.DUMMYFUNCTION("""COMPUTED_VALUE"""),"")</f>
        <v/>
      </c>
      <c r="R66" s="18" t="str">
        <f>IFERROR(__xludf.DUMMYFUNCTION("""COMPUTED_VALUE"""),"")</f>
        <v/>
      </c>
      <c r="S66" s="18" t="str">
        <f>IFERROR(__xludf.DUMMYFUNCTION("""COMPUTED_VALUE"""),"")</f>
        <v/>
      </c>
      <c r="T66" s="18" t="str">
        <f>IFERROR(__xludf.DUMMYFUNCTION("""COMPUTED_VALUE"""),"")</f>
        <v/>
      </c>
      <c r="U66" s="18" t="str">
        <f>IFERROR(__xludf.DUMMYFUNCTION("""COMPUTED_VALUE"""),"")</f>
        <v/>
      </c>
      <c r="V66" s="18" t="str">
        <f>IFERROR(__xludf.DUMMYFUNCTION("""COMPUTED_VALUE"""),"")</f>
        <v/>
      </c>
      <c r="W66" s="18" t="str">
        <f>IFERROR(__xludf.DUMMYFUNCTION("""COMPUTED_VALUE"""),"")</f>
        <v/>
      </c>
      <c r="X66" s="18" t="str">
        <f>IFERROR(__xludf.DUMMYFUNCTION("""COMPUTED_VALUE"""),"")</f>
        <v/>
      </c>
      <c r="Y66" s="18" t="str">
        <f>IFERROR(__xludf.DUMMYFUNCTION("""COMPUTED_VALUE"""),"")</f>
        <v/>
      </c>
      <c r="Z66" s="18" t="str">
        <f>IFERROR(__xludf.DUMMYFUNCTION("""COMPUTED_VALUE"""),"")</f>
        <v/>
      </c>
      <c r="AA66" s="18" t="str">
        <f>IFERROR(__xludf.DUMMYFUNCTION("""COMPUTED_VALUE"""),"")</f>
        <v/>
      </c>
      <c r="AB66" s="18" t="str">
        <f>IFERROR(__xludf.DUMMYFUNCTION("""COMPUTED_VALUE"""),"")</f>
        <v/>
      </c>
      <c r="AC66" s="18" t="str">
        <f>IFERROR(__xludf.DUMMYFUNCTION("""COMPUTED_VALUE"""),"")</f>
        <v/>
      </c>
      <c r="AD66" s="18" t="str">
        <f>IFERROR(__xludf.DUMMYFUNCTION("""COMPUTED_VALUE"""),"")</f>
        <v/>
      </c>
      <c r="AE66" s="18" t="str">
        <f>IFERROR(__xludf.DUMMYFUNCTION("""COMPUTED_VALUE"""),"")</f>
        <v/>
      </c>
      <c r="AF66" s="18" t="str">
        <f>IFERROR(__xludf.DUMMYFUNCTION("""COMPUTED_VALUE"""),"")</f>
        <v/>
      </c>
      <c r="AG66" s="18" t="str">
        <f>IFERROR(__xludf.DUMMYFUNCTION("""COMPUTED_VALUE"""),"")</f>
        <v/>
      </c>
      <c r="AH66" s="18" t="str">
        <f>IFERROR(__xludf.DUMMYFUNCTION("""COMPUTED_VALUE"""),"")</f>
        <v/>
      </c>
      <c r="AI66" s="18" t="str">
        <f>IFERROR(__xludf.DUMMYFUNCTION("""COMPUTED_VALUE"""),"")</f>
        <v/>
      </c>
      <c r="AJ66" s="18" t="str">
        <f>IFERROR(__xludf.DUMMYFUNCTION("""COMPUTED_VALUE"""),"")</f>
        <v/>
      </c>
      <c r="AK66" s="18" t="str">
        <f>IFERROR(__xludf.DUMMYFUNCTION("""COMPUTED_VALUE"""),"")</f>
        <v/>
      </c>
      <c r="AL66" s="18" t="str">
        <f>IFERROR(__xludf.DUMMYFUNCTION("""COMPUTED_VALUE"""),"")</f>
        <v/>
      </c>
      <c r="AM66" s="18" t="str">
        <f>IFERROR(__xludf.DUMMYFUNCTION("""COMPUTED_VALUE"""),"")</f>
        <v/>
      </c>
      <c r="AN66" s="18" t="str">
        <f>IFERROR(__xludf.DUMMYFUNCTION("""COMPUTED_VALUE"""),"")</f>
        <v/>
      </c>
      <c r="AO66" s="18" t="str">
        <f>IFERROR(__xludf.DUMMYFUNCTION("""COMPUTED_VALUE"""),"")</f>
        <v/>
      </c>
      <c r="AP66" s="18" t="str">
        <f>IFERROR(__xludf.DUMMYFUNCTION("""COMPUTED_VALUE"""),"")</f>
        <v/>
      </c>
      <c r="AQ66" s="18" t="str">
        <f>IFERROR(__xludf.DUMMYFUNCTION("""COMPUTED_VALUE"""),"")</f>
        <v/>
      </c>
      <c r="AR66" s="18" t="str">
        <f>IFERROR(__xludf.DUMMYFUNCTION("""COMPUTED_VALUE"""),"")</f>
        <v/>
      </c>
      <c r="AS66" s="18" t="str">
        <f>IFERROR(__xludf.DUMMYFUNCTION("""COMPUTED_VALUE"""),"")</f>
        <v/>
      </c>
      <c r="AT66" s="18" t="str">
        <f>IFERROR(__xludf.DUMMYFUNCTION("""COMPUTED_VALUE"""),"")</f>
        <v/>
      </c>
      <c r="AU66" s="18" t="str">
        <f>IFERROR(__xludf.DUMMYFUNCTION("""COMPUTED_VALUE"""),"")</f>
        <v/>
      </c>
      <c r="AV66" s="18" t="str">
        <f>IFERROR(__xludf.DUMMYFUNCTION("""COMPUTED_VALUE"""),"")</f>
        <v/>
      </c>
      <c r="AW66" s="18" t="str">
        <f>IFERROR(__xludf.DUMMYFUNCTION("""COMPUTED_VALUE"""),"")</f>
        <v/>
      </c>
      <c r="AX66" s="18" t="str">
        <f>IFERROR(__xludf.DUMMYFUNCTION("""COMPUTED_VALUE"""),"")</f>
        <v/>
      </c>
      <c r="AY66" s="18" t="str">
        <f>IFERROR(__xludf.DUMMYFUNCTION("""COMPUTED_VALUE"""),"")</f>
        <v/>
      </c>
      <c r="AZ66" s="18" t="str">
        <f>IFERROR(__xludf.DUMMYFUNCTION("""COMPUTED_VALUE"""),"")</f>
        <v/>
      </c>
      <c r="BA66" s="18" t="str">
        <f>IFERROR(__xludf.DUMMYFUNCTION("""COMPUTED_VALUE"""),"")</f>
        <v/>
      </c>
    </row>
    <row r="67">
      <c r="A67" s="11" t="str">
        <f t="shared" si="1"/>
        <v/>
      </c>
      <c r="B67" s="15"/>
      <c r="C67" s="20"/>
      <c r="D67" s="19"/>
      <c r="E67" s="20"/>
      <c r="F67" s="15"/>
      <c r="G67" s="16"/>
      <c r="H67" s="16"/>
      <c r="I67" s="16"/>
      <c r="J67" s="16"/>
      <c r="K67" s="16"/>
      <c r="L67" s="18" t="str">
        <f>IFERROR(__xludf.DUMMYFUNCTION("""COMPUTED_VALUE"""),"")</f>
        <v/>
      </c>
      <c r="M67" s="18" t="str">
        <f>IFERROR(__xludf.DUMMYFUNCTION("""COMPUTED_VALUE"""),"")</f>
        <v/>
      </c>
      <c r="N67" s="18" t="str">
        <f>IFERROR(__xludf.DUMMYFUNCTION("""COMPUTED_VALUE"""),"")</f>
        <v/>
      </c>
      <c r="O67" s="18" t="str">
        <f>IFERROR(__xludf.DUMMYFUNCTION("""COMPUTED_VALUE"""),"")</f>
        <v/>
      </c>
      <c r="P67" s="18" t="str">
        <f>IFERROR(__xludf.DUMMYFUNCTION("""COMPUTED_VALUE"""),"")</f>
        <v/>
      </c>
      <c r="Q67" s="18" t="str">
        <f>IFERROR(__xludf.DUMMYFUNCTION("""COMPUTED_VALUE"""),"")</f>
        <v/>
      </c>
      <c r="R67" s="18" t="str">
        <f>IFERROR(__xludf.DUMMYFUNCTION("""COMPUTED_VALUE"""),"")</f>
        <v/>
      </c>
      <c r="S67" s="18" t="str">
        <f>IFERROR(__xludf.DUMMYFUNCTION("""COMPUTED_VALUE"""),"")</f>
        <v/>
      </c>
      <c r="T67" s="18" t="str">
        <f>IFERROR(__xludf.DUMMYFUNCTION("""COMPUTED_VALUE"""),"")</f>
        <v/>
      </c>
      <c r="U67" s="18" t="str">
        <f>IFERROR(__xludf.DUMMYFUNCTION("""COMPUTED_VALUE"""),"")</f>
        <v/>
      </c>
      <c r="V67" s="18" t="str">
        <f>IFERROR(__xludf.DUMMYFUNCTION("""COMPUTED_VALUE"""),"")</f>
        <v/>
      </c>
      <c r="W67" s="18" t="str">
        <f>IFERROR(__xludf.DUMMYFUNCTION("""COMPUTED_VALUE"""),"")</f>
        <v/>
      </c>
      <c r="X67" s="18" t="str">
        <f>IFERROR(__xludf.DUMMYFUNCTION("""COMPUTED_VALUE"""),"")</f>
        <v/>
      </c>
      <c r="Y67" s="18" t="str">
        <f>IFERROR(__xludf.DUMMYFUNCTION("""COMPUTED_VALUE"""),"")</f>
        <v/>
      </c>
      <c r="Z67" s="18" t="str">
        <f>IFERROR(__xludf.DUMMYFUNCTION("""COMPUTED_VALUE"""),"")</f>
        <v/>
      </c>
      <c r="AA67" s="18" t="str">
        <f>IFERROR(__xludf.DUMMYFUNCTION("""COMPUTED_VALUE"""),"")</f>
        <v/>
      </c>
      <c r="AB67" s="18" t="str">
        <f>IFERROR(__xludf.DUMMYFUNCTION("""COMPUTED_VALUE"""),"")</f>
        <v/>
      </c>
      <c r="AC67" s="18" t="str">
        <f>IFERROR(__xludf.DUMMYFUNCTION("""COMPUTED_VALUE"""),"")</f>
        <v/>
      </c>
      <c r="AD67" s="18" t="str">
        <f>IFERROR(__xludf.DUMMYFUNCTION("""COMPUTED_VALUE"""),"")</f>
        <v/>
      </c>
      <c r="AE67" s="18" t="str">
        <f>IFERROR(__xludf.DUMMYFUNCTION("""COMPUTED_VALUE"""),"")</f>
        <v/>
      </c>
      <c r="AF67" s="18" t="str">
        <f>IFERROR(__xludf.DUMMYFUNCTION("""COMPUTED_VALUE"""),"")</f>
        <v/>
      </c>
      <c r="AG67" s="18" t="str">
        <f>IFERROR(__xludf.DUMMYFUNCTION("""COMPUTED_VALUE"""),"")</f>
        <v/>
      </c>
      <c r="AH67" s="18" t="str">
        <f>IFERROR(__xludf.DUMMYFUNCTION("""COMPUTED_VALUE"""),"")</f>
        <v/>
      </c>
      <c r="AI67" s="18" t="str">
        <f>IFERROR(__xludf.DUMMYFUNCTION("""COMPUTED_VALUE"""),"")</f>
        <v/>
      </c>
      <c r="AJ67" s="18" t="str">
        <f>IFERROR(__xludf.DUMMYFUNCTION("""COMPUTED_VALUE"""),"")</f>
        <v/>
      </c>
      <c r="AK67" s="18" t="str">
        <f>IFERROR(__xludf.DUMMYFUNCTION("""COMPUTED_VALUE"""),"")</f>
        <v/>
      </c>
      <c r="AL67" s="18" t="str">
        <f>IFERROR(__xludf.DUMMYFUNCTION("""COMPUTED_VALUE"""),"")</f>
        <v/>
      </c>
      <c r="AM67" s="18" t="str">
        <f>IFERROR(__xludf.DUMMYFUNCTION("""COMPUTED_VALUE"""),"")</f>
        <v/>
      </c>
      <c r="AN67" s="18" t="str">
        <f>IFERROR(__xludf.DUMMYFUNCTION("""COMPUTED_VALUE"""),"")</f>
        <v/>
      </c>
      <c r="AO67" s="18" t="str">
        <f>IFERROR(__xludf.DUMMYFUNCTION("""COMPUTED_VALUE"""),"")</f>
        <v/>
      </c>
      <c r="AP67" s="18" t="str">
        <f>IFERROR(__xludf.DUMMYFUNCTION("""COMPUTED_VALUE"""),"")</f>
        <v/>
      </c>
      <c r="AQ67" s="18" t="str">
        <f>IFERROR(__xludf.DUMMYFUNCTION("""COMPUTED_VALUE"""),"")</f>
        <v/>
      </c>
      <c r="AR67" s="18" t="str">
        <f>IFERROR(__xludf.DUMMYFUNCTION("""COMPUTED_VALUE"""),"")</f>
        <v/>
      </c>
      <c r="AS67" s="18" t="str">
        <f>IFERROR(__xludf.DUMMYFUNCTION("""COMPUTED_VALUE"""),"")</f>
        <v/>
      </c>
      <c r="AT67" s="18" t="str">
        <f>IFERROR(__xludf.DUMMYFUNCTION("""COMPUTED_VALUE"""),"")</f>
        <v/>
      </c>
      <c r="AU67" s="18" t="str">
        <f>IFERROR(__xludf.DUMMYFUNCTION("""COMPUTED_VALUE"""),"")</f>
        <v/>
      </c>
      <c r="AV67" s="18" t="str">
        <f>IFERROR(__xludf.DUMMYFUNCTION("""COMPUTED_VALUE"""),"")</f>
        <v/>
      </c>
      <c r="AW67" s="18" t="str">
        <f>IFERROR(__xludf.DUMMYFUNCTION("""COMPUTED_VALUE"""),"")</f>
        <v/>
      </c>
      <c r="AX67" s="18" t="str">
        <f>IFERROR(__xludf.DUMMYFUNCTION("""COMPUTED_VALUE"""),"")</f>
        <v/>
      </c>
      <c r="AY67" s="18" t="str">
        <f>IFERROR(__xludf.DUMMYFUNCTION("""COMPUTED_VALUE"""),"")</f>
        <v/>
      </c>
      <c r="AZ67" s="18" t="str">
        <f>IFERROR(__xludf.DUMMYFUNCTION("""COMPUTED_VALUE"""),"")</f>
        <v/>
      </c>
      <c r="BA67" s="18" t="str">
        <f>IFERROR(__xludf.DUMMYFUNCTION("""COMPUTED_VALUE"""),"")</f>
        <v/>
      </c>
    </row>
    <row r="68">
      <c r="A68" s="11" t="str">
        <f t="shared" si="1"/>
        <v/>
      </c>
      <c r="B68" s="15"/>
      <c r="C68" s="20"/>
      <c r="D68" s="19"/>
      <c r="E68" s="20"/>
      <c r="F68" s="15"/>
      <c r="G68" s="16"/>
      <c r="H68" s="16"/>
      <c r="I68" s="16"/>
      <c r="J68" s="16"/>
      <c r="K68" s="16"/>
      <c r="L68" s="18" t="str">
        <f>IFERROR(__xludf.DUMMYFUNCTION("""COMPUTED_VALUE"""),"")</f>
        <v/>
      </c>
      <c r="M68" s="18" t="str">
        <f>IFERROR(__xludf.DUMMYFUNCTION("""COMPUTED_VALUE"""),"")</f>
        <v/>
      </c>
      <c r="N68" s="18" t="str">
        <f>IFERROR(__xludf.DUMMYFUNCTION("""COMPUTED_VALUE"""),"")</f>
        <v/>
      </c>
      <c r="O68" s="18" t="str">
        <f>IFERROR(__xludf.DUMMYFUNCTION("""COMPUTED_VALUE"""),"")</f>
        <v/>
      </c>
      <c r="P68" s="18" t="str">
        <f>IFERROR(__xludf.DUMMYFUNCTION("""COMPUTED_VALUE"""),"")</f>
        <v/>
      </c>
      <c r="Q68" s="18" t="str">
        <f>IFERROR(__xludf.DUMMYFUNCTION("""COMPUTED_VALUE"""),"")</f>
        <v/>
      </c>
      <c r="R68" s="18" t="str">
        <f>IFERROR(__xludf.DUMMYFUNCTION("""COMPUTED_VALUE"""),"")</f>
        <v/>
      </c>
      <c r="S68" s="18" t="str">
        <f>IFERROR(__xludf.DUMMYFUNCTION("""COMPUTED_VALUE"""),"")</f>
        <v/>
      </c>
      <c r="T68" s="18" t="str">
        <f>IFERROR(__xludf.DUMMYFUNCTION("""COMPUTED_VALUE"""),"")</f>
        <v/>
      </c>
      <c r="U68" s="18" t="str">
        <f>IFERROR(__xludf.DUMMYFUNCTION("""COMPUTED_VALUE"""),"")</f>
        <v/>
      </c>
      <c r="V68" s="18" t="str">
        <f>IFERROR(__xludf.DUMMYFUNCTION("""COMPUTED_VALUE"""),"")</f>
        <v/>
      </c>
      <c r="W68" s="18" t="str">
        <f>IFERROR(__xludf.DUMMYFUNCTION("""COMPUTED_VALUE"""),"")</f>
        <v/>
      </c>
      <c r="X68" s="18" t="str">
        <f>IFERROR(__xludf.DUMMYFUNCTION("""COMPUTED_VALUE"""),"")</f>
        <v/>
      </c>
      <c r="Y68" s="18" t="str">
        <f>IFERROR(__xludf.DUMMYFUNCTION("""COMPUTED_VALUE"""),"")</f>
        <v/>
      </c>
      <c r="Z68" s="18" t="str">
        <f>IFERROR(__xludf.DUMMYFUNCTION("""COMPUTED_VALUE"""),"")</f>
        <v/>
      </c>
      <c r="AA68" s="18" t="str">
        <f>IFERROR(__xludf.DUMMYFUNCTION("""COMPUTED_VALUE"""),"")</f>
        <v/>
      </c>
      <c r="AB68" s="18" t="str">
        <f>IFERROR(__xludf.DUMMYFUNCTION("""COMPUTED_VALUE"""),"")</f>
        <v/>
      </c>
      <c r="AC68" s="18" t="str">
        <f>IFERROR(__xludf.DUMMYFUNCTION("""COMPUTED_VALUE"""),"")</f>
        <v/>
      </c>
      <c r="AD68" s="18" t="str">
        <f>IFERROR(__xludf.DUMMYFUNCTION("""COMPUTED_VALUE"""),"")</f>
        <v/>
      </c>
      <c r="AE68" s="18" t="str">
        <f>IFERROR(__xludf.DUMMYFUNCTION("""COMPUTED_VALUE"""),"")</f>
        <v/>
      </c>
      <c r="AF68" s="18" t="str">
        <f>IFERROR(__xludf.DUMMYFUNCTION("""COMPUTED_VALUE"""),"")</f>
        <v/>
      </c>
      <c r="AG68" s="18" t="str">
        <f>IFERROR(__xludf.DUMMYFUNCTION("""COMPUTED_VALUE"""),"")</f>
        <v/>
      </c>
      <c r="AH68" s="18" t="str">
        <f>IFERROR(__xludf.DUMMYFUNCTION("""COMPUTED_VALUE"""),"")</f>
        <v/>
      </c>
      <c r="AI68" s="18" t="str">
        <f>IFERROR(__xludf.DUMMYFUNCTION("""COMPUTED_VALUE"""),"")</f>
        <v/>
      </c>
      <c r="AJ68" s="18" t="str">
        <f>IFERROR(__xludf.DUMMYFUNCTION("""COMPUTED_VALUE"""),"")</f>
        <v/>
      </c>
      <c r="AK68" s="18" t="str">
        <f>IFERROR(__xludf.DUMMYFUNCTION("""COMPUTED_VALUE"""),"")</f>
        <v/>
      </c>
      <c r="AL68" s="18" t="str">
        <f>IFERROR(__xludf.DUMMYFUNCTION("""COMPUTED_VALUE"""),"")</f>
        <v/>
      </c>
      <c r="AM68" s="18" t="str">
        <f>IFERROR(__xludf.DUMMYFUNCTION("""COMPUTED_VALUE"""),"")</f>
        <v/>
      </c>
      <c r="AN68" s="18" t="str">
        <f>IFERROR(__xludf.DUMMYFUNCTION("""COMPUTED_VALUE"""),"")</f>
        <v/>
      </c>
      <c r="AO68" s="18" t="str">
        <f>IFERROR(__xludf.DUMMYFUNCTION("""COMPUTED_VALUE"""),"")</f>
        <v/>
      </c>
      <c r="AP68" s="18" t="str">
        <f>IFERROR(__xludf.DUMMYFUNCTION("""COMPUTED_VALUE"""),"")</f>
        <v/>
      </c>
      <c r="AQ68" s="18" t="str">
        <f>IFERROR(__xludf.DUMMYFUNCTION("""COMPUTED_VALUE"""),"")</f>
        <v/>
      </c>
      <c r="AR68" s="18" t="str">
        <f>IFERROR(__xludf.DUMMYFUNCTION("""COMPUTED_VALUE"""),"")</f>
        <v/>
      </c>
      <c r="AS68" s="18" t="str">
        <f>IFERROR(__xludf.DUMMYFUNCTION("""COMPUTED_VALUE"""),"")</f>
        <v/>
      </c>
      <c r="AT68" s="18" t="str">
        <f>IFERROR(__xludf.DUMMYFUNCTION("""COMPUTED_VALUE"""),"")</f>
        <v/>
      </c>
      <c r="AU68" s="18" t="str">
        <f>IFERROR(__xludf.DUMMYFUNCTION("""COMPUTED_VALUE"""),"")</f>
        <v/>
      </c>
      <c r="AV68" s="18" t="str">
        <f>IFERROR(__xludf.DUMMYFUNCTION("""COMPUTED_VALUE"""),"")</f>
        <v/>
      </c>
      <c r="AW68" s="18" t="str">
        <f>IFERROR(__xludf.DUMMYFUNCTION("""COMPUTED_VALUE"""),"")</f>
        <v/>
      </c>
      <c r="AX68" s="18" t="str">
        <f>IFERROR(__xludf.DUMMYFUNCTION("""COMPUTED_VALUE"""),"")</f>
        <v/>
      </c>
      <c r="AY68" s="18" t="str">
        <f>IFERROR(__xludf.DUMMYFUNCTION("""COMPUTED_VALUE"""),"")</f>
        <v/>
      </c>
      <c r="AZ68" s="18" t="str">
        <f>IFERROR(__xludf.DUMMYFUNCTION("""COMPUTED_VALUE"""),"")</f>
        <v/>
      </c>
      <c r="BA68" s="18" t="str">
        <f>IFERROR(__xludf.DUMMYFUNCTION("""COMPUTED_VALUE"""),"")</f>
        <v/>
      </c>
    </row>
    <row r="69">
      <c r="A69" s="11" t="str">
        <f t="shared" si="1"/>
        <v/>
      </c>
      <c r="B69" s="15"/>
      <c r="C69" s="20"/>
      <c r="D69" s="15"/>
      <c r="E69" s="20"/>
      <c r="F69" s="15"/>
      <c r="G69" s="16"/>
      <c r="H69" s="16"/>
      <c r="I69" s="16"/>
      <c r="J69" s="16"/>
      <c r="K69" s="16"/>
      <c r="L69" s="18" t="str">
        <f>IFERROR(__xludf.DUMMYFUNCTION("""COMPUTED_VALUE"""),"")</f>
        <v/>
      </c>
      <c r="M69" s="18" t="str">
        <f>IFERROR(__xludf.DUMMYFUNCTION("""COMPUTED_VALUE"""),"")</f>
        <v/>
      </c>
      <c r="N69" s="18" t="str">
        <f>IFERROR(__xludf.DUMMYFUNCTION("""COMPUTED_VALUE"""),"")</f>
        <v/>
      </c>
      <c r="O69" s="18" t="str">
        <f>IFERROR(__xludf.DUMMYFUNCTION("""COMPUTED_VALUE"""),"")</f>
        <v/>
      </c>
      <c r="P69" s="18" t="str">
        <f>IFERROR(__xludf.DUMMYFUNCTION("""COMPUTED_VALUE"""),"")</f>
        <v/>
      </c>
      <c r="Q69" s="18" t="str">
        <f>IFERROR(__xludf.DUMMYFUNCTION("""COMPUTED_VALUE"""),"")</f>
        <v/>
      </c>
      <c r="R69" s="18" t="str">
        <f>IFERROR(__xludf.DUMMYFUNCTION("""COMPUTED_VALUE"""),"")</f>
        <v/>
      </c>
      <c r="S69" s="18" t="str">
        <f>IFERROR(__xludf.DUMMYFUNCTION("""COMPUTED_VALUE"""),"")</f>
        <v/>
      </c>
      <c r="T69" s="18" t="str">
        <f>IFERROR(__xludf.DUMMYFUNCTION("""COMPUTED_VALUE"""),"")</f>
        <v/>
      </c>
      <c r="U69" s="18" t="str">
        <f>IFERROR(__xludf.DUMMYFUNCTION("""COMPUTED_VALUE"""),"")</f>
        <v/>
      </c>
      <c r="V69" s="18" t="str">
        <f>IFERROR(__xludf.DUMMYFUNCTION("""COMPUTED_VALUE"""),"")</f>
        <v/>
      </c>
      <c r="W69" s="18" t="str">
        <f>IFERROR(__xludf.DUMMYFUNCTION("""COMPUTED_VALUE"""),"")</f>
        <v/>
      </c>
      <c r="X69" s="18" t="str">
        <f>IFERROR(__xludf.DUMMYFUNCTION("""COMPUTED_VALUE"""),"")</f>
        <v/>
      </c>
      <c r="Y69" s="18" t="str">
        <f>IFERROR(__xludf.DUMMYFUNCTION("""COMPUTED_VALUE"""),"")</f>
        <v/>
      </c>
      <c r="Z69" s="18" t="str">
        <f>IFERROR(__xludf.DUMMYFUNCTION("""COMPUTED_VALUE"""),"")</f>
        <v/>
      </c>
      <c r="AA69" s="18" t="str">
        <f>IFERROR(__xludf.DUMMYFUNCTION("""COMPUTED_VALUE"""),"")</f>
        <v/>
      </c>
      <c r="AB69" s="18" t="str">
        <f>IFERROR(__xludf.DUMMYFUNCTION("""COMPUTED_VALUE"""),"")</f>
        <v/>
      </c>
      <c r="AC69" s="18" t="str">
        <f>IFERROR(__xludf.DUMMYFUNCTION("""COMPUTED_VALUE"""),"")</f>
        <v/>
      </c>
      <c r="AD69" s="18" t="str">
        <f>IFERROR(__xludf.DUMMYFUNCTION("""COMPUTED_VALUE"""),"")</f>
        <v/>
      </c>
      <c r="AE69" s="18" t="str">
        <f>IFERROR(__xludf.DUMMYFUNCTION("""COMPUTED_VALUE"""),"")</f>
        <v/>
      </c>
      <c r="AF69" s="18" t="str">
        <f>IFERROR(__xludf.DUMMYFUNCTION("""COMPUTED_VALUE"""),"")</f>
        <v/>
      </c>
      <c r="AG69" s="18" t="str">
        <f>IFERROR(__xludf.DUMMYFUNCTION("""COMPUTED_VALUE"""),"")</f>
        <v/>
      </c>
      <c r="AH69" s="18" t="str">
        <f>IFERROR(__xludf.DUMMYFUNCTION("""COMPUTED_VALUE"""),"")</f>
        <v/>
      </c>
      <c r="AI69" s="18" t="str">
        <f>IFERROR(__xludf.DUMMYFUNCTION("""COMPUTED_VALUE"""),"")</f>
        <v/>
      </c>
      <c r="AJ69" s="18" t="str">
        <f>IFERROR(__xludf.DUMMYFUNCTION("""COMPUTED_VALUE"""),"")</f>
        <v/>
      </c>
      <c r="AK69" s="18" t="str">
        <f>IFERROR(__xludf.DUMMYFUNCTION("""COMPUTED_VALUE"""),"")</f>
        <v/>
      </c>
      <c r="AL69" s="18" t="str">
        <f>IFERROR(__xludf.DUMMYFUNCTION("""COMPUTED_VALUE"""),"")</f>
        <v/>
      </c>
      <c r="AM69" s="18" t="str">
        <f>IFERROR(__xludf.DUMMYFUNCTION("""COMPUTED_VALUE"""),"")</f>
        <v/>
      </c>
      <c r="AN69" s="18" t="str">
        <f>IFERROR(__xludf.DUMMYFUNCTION("""COMPUTED_VALUE"""),"")</f>
        <v/>
      </c>
      <c r="AO69" s="18" t="str">
        <f>IFERROR(__xludf.DUMMYFUNCTION("""COMPUTED_VALUE"""),"")</f>
        <v/>
      </c>
      <c r="AP69" s="18" t="str">
        <f>IFERROR(__xludf.DUMMYFUNCTION("""COMPUTED_VALUE"""),"")</f>
        <v/>
      </c>
      <c r="AQ69" s="18" t="str">
        <f>IFERROR(__xludf.DUMMYFUNCTION("""COMPUTED_VALUE"""),"")</f>
        <v/>
      </c>
      <c r="AR69" s="18" t="str">
        <f>IFERROR(__xludf.DUMMYFUNCTION("""COMPUTED_VALUE"""),"")</f>
        <v/>
      </c>
      <c r="AS69" s="18" t="str">
        <f>IFERROR(__xludf.DUMMYFUNCTION("""COMPUTED_VALUE"""),"")</f>
        <v/>
      </c>
      <c r="AT69" s="18" t="str">
        <f>IFERROR(__xludf.DUMMYFUNCTION("""COMPUTED_VALUE"""),"")</f>
        <v/>
      </c>
      <c r="AU69" s="18" t="str">
        <f>IFERROR(__xludf.DUMMYFUNCTION("""COMPUTED_VALUE"""),"")</f>
        <v/>
      </c>
      <c r="AV69" s="18" t="str">
        <f>IFERROR(__xludf.DUMMYFUNCTION("""COMPUTED_VALUE"""),"")</f>
        <v/>
      </c>
      <c r="AW69" s="18" t="str">
        <f>IFERROR(__xludf.DUMMYFUNCTION("""COMPUTED_VALUE"""),"")</f>
        <v/>
      </c>
      <c r="AX69" s="18" t="str">
        <f>IFERROR(__xludf.DUMMYFUNCTION("""COMPUTED_VALUE"""),"")</f>
        <v/>
      </c>
      <c r="AY69" s="18" t="str">
        <f>IFERROR(__xludf.DUMMYFUNCTION("""COMPUTED_VALUE"""),"")</f>
        <v/>
      </c>
      <c r="AZ69" s="18" t="str">
        <f>IFERROR(__xludf.DUMMYFUNCTION("""COMPUTED_VALUE"""),"")</f>
        <v/>
      </c>
      <c r="BA69" s="18" t="str">
        <f>IFERROR(__xludf.DUMMYFUNCTION("""COMPUTED_VALUE"""),"")</f>
        <v/>
      </c>
    </row>
    <row r="70">
      <c r="A70" s="11" t="str">
        <f t="shared" si="1"/>
        <v/>
      </c>
      <c r="B70" s="15"/>
      <c r="C70" s="20"/>
      <c r="D70" s="19"/>
      <c r="E70" s="20"/>
      <c r="F70" s="15"/>
      <c r="G70" s="16"/>
      <c r="H70" s="16"/>
      <c r="I70" s="16"/>
      <c r="J70" s="16"/>
      <c r="K70" s="16"/>
      <c r="L70" s="18" t="str">
        <f>IFERROR(__xludf.DUMMYFUNCTION("""COMPUTED_VALUE"""),"")</f>
        <v/>
      </c>
      <c r="M70" s="18" t="str">
        <f>IFERROR(__xludf.DUMMYFUNCTION("""COMPUTED_VALUE"""),"")</f>
        <v/>
      </c>
      <c r="N70" s="18" t="str">
        <f>IFERROR(__xludf.DUMMYFUNCTION("""COMPUTED_VALUE"""),"")</f>
        <v/>
      </c>
      <c r="O70" s="18" t="str">
        <f>IFERROR(__xludf.DUMMYFUNCTION("""COMPUTED_VALUE"""),"")</f>
        <v/>
      </c>
      <c r="P70" s="18" t="str">
        <f>IFERROR(__xludf.DUMMYFUNCTION("""COMPUTED_VALUE"""),"")</f>
        <v/>
      </c>
      <c r="Q70" s="18" t="str">
        <f>IFERROR(__xludf.DUMMYFUNCTION("""COMPUTED_VALUE"""),"")</f>
        <v/>
      </c>
      <c r="R70" s="18" t="str">
        <f>IFERROR(__xludf.DUMMYFUNCTION("""COMPUTED_VALUE"""),"")</f>
        <v/>
      </c>
      <c r="S70" s="18" t="str">
        <f>IFERROR(__xludf.DUMMYFUNCTION("""COMPUTED_VALUE"""),"")</f>
        <v/>
      </c>
      <c r="T70" s="18" t="str">
        <f>IFERROR(__xludf.DUMMYFUNCTION("""COMPUTED_VALUE"""),"")</f>
        <v/>
      </c>
      <c r="U70" s="18" t="str">
        <f>IFERROR(__xludf.DUMMYFUNCTION("""COMPUTED_VALUE"""),"")</f>
        <v/>
      </c>
      <c r="V70" s="18" t="str">
        <f>IFERROR(__xludf.DUMMYFUNCTION("""COMPUTED_VALUE"""),"")</f>
        <v/>
      </c>
      <c r="W70" s="18" t="str">
        <f>IFERROR(__xludf.DUMMYFUNCTION("""COMPUTED_VALUE"""),"")</f>
        <v/>
      </c>
      <c r="X70" s="18" t="str">
        <f>IFERROR(__xludf.DUMMYFUNCTION("""COMPUTED_VALUE"""),"")</f>
        <v/>
      </c>
      <c r="Y70" s="18" t="str">
        <f>IFERROR(__xludf.DUMMYFUNCTION("""COMPUTED_VALUE"""),"")</f>
        <v/>
      </c>
      <c r="Z70" s="18" t="str">
        <f>IFERROR(__xludf.DUMMYFUNCTION("""COMPUTED_VALUE"""),"")</f>
        <v/>
      </c>
      <c r="AA70" s="18" t="str">
        <f>IFERROR(__xludf.DUMMYFUNCTION("""COMPUTED_VALUE"""),"")</f>
        <v/>
      </c>
      <c r="AB70" s="18" t="str">
        <f>IFERROR(__xludf.DUMMYFUNCTION("""COMPUTED_VALUE"""),"")</f>
        <v/>
      </c>
      <c r="AC70" s="18" t="str">
        <f>IFERROR(__xludf.DUMMYFUNCTION("""COMPUTED_VALUE"""),"")</f>
        <v/>
      </c>
      <c r="AD70" s="18" t="str">
        <f>IFERROR(__xludf.DUMMYFUNCTION("""COMPUTED_VALUE"""),"")</f>
        <v/>
      </c>
      <c r="AE70" s="18" t="str">
        <f>IFERROR(__xludf.DUMMYFUNCTION("""COMPUTED_VALUE"""),"")</f>
        <v/>
      </c>
      <c r="AF70" s="18" t="str">
        <f>IFERROR(__xludf.DUMMYFUNCTION("""COMPUTED_VALUE"""),"")</f>
        <v/>
      </c>
      <c r="AG70" s="18" t="str">
        <f>IFERROR(__xludf.DUMMYFUNCTION("""COMPUTED_VALUE"""),"")</f>
        <v/>
      </c>
      <c r="AH70" s="18" t="str">
        <f>IFERROR(__xludf.DUMMYFUNCTION("""COMPUTED_VALUE"""),"")</f>
        <v/>
      </c>
      <c r="AI70" s="18" t="str">
        <f>IFERROR(__xludf.DUMMYFUNCTION("""COMPUTED_VALUE"""),"")</f>
        <v/>
      </c>
      <c r="AJ70" s="18" t="str">
        <f>IFERROR(__xludf.DUMMYFUNCTION("""COMPUTED_VALUE"""),"")</f>
        <v/>
      </c>
      <c r="AK70" s="18" t="str">
        <f>IFERROR(__xludf.DUMMYFUNCTION("""COMPUTED_VALUE"""),"")</f>
        <v/>
      </c>
      <c r="AL70" s="18" t="str">
        <f>IFERROR(__xludf.DUMMYFUNCTION("""COMPUTED_VALUE"""),"")</f>
        <v/>
      </c>
      <c r="AM70" s="18" t="str">
        <f>IFERROR(__xludf.DUMMYFUNCTION("""COMPUTED_VALUE"""),"")</f>
        <v/>
      </c>
      <c r="AN70" s="18" t="str">
        <f>IFERROR(__xludf.DUMMYFUNCTION("""COMPUTED_VALUE"""),"")</f>
        <v/>
      </c>
      <c r="AO70" s="18" t="str">
        <f>IFERROR(__xludf.DUMMYFUNCTION("""COMPUTED_VALUE"""),"")</f>
        <v/>
      </c>
      <c r="AP70" s="18" t="str">
        <f>IFERROR(__xludf.DUMMYFUNCTION("""COMPUTED_VALUE"""),"")</f>
        <v/>
      </c>
      <c r="AQ70" s="18" t="str">
        <f>IFERROR(__xludf.DUMMYFUNCTION("""COMPUTED_VALUE"""),"")</f>
        <v/>
      </c>
      <c r="AR70" s="18" t="str">
        <f>IFERROR(__xludf.DUMMYFUNCTION("""COMPUTED_VALUE"""),"")</f>
        <v/>
      </c>
      <c r="AS70" s="18" t="str">
        <f>IFERROR(__xludf.DUMMYFUNCTION("""COMPUTED_VALUE"""),"")</f>
        <v/>
      </c>
      <c r="AT70" s="18" t="str">
        <f>IFERROR(__xludf.DUMMYFUNCTION("""COMPUTED_VALUE"""),"")</f>
        <v/>
      </c>
      <c r="AU70" s="18" t="str">
        <f>IFERROR(__xludf.DUMMYFUNCTION("""COMPUTED_VALUE"""),"")</f>
        <v/>
      </c>
      <c r="AV70" s="18" t="str">
        <f>IFERROR(__xludf.DUMMYFUNCTION("""COMPUTED_VALUE"""),"")</f>
        <v/>
      </c>
      <c r="AW70" s="18" t="str">
        <f>IFERROR(__xludf.DUMMYFUNCTION("""COMPUTED_VALUE"""),"")</f>
        <v/>
      </c>
      <c r="AX70" s="18" t="str">
        <f>IFERROR(__xludf.DUMMYFUNCTION("""COMPUTED_VALUE"""),"")</f>
        <v/>
      </c>
      <c r="AY70" s="18" t="str">
        <f>IFERROR(__xludf.DUMMYFUNCTION("""COMPUTED_VALUE"""),"")</f>
        <v/>
      </c>
      <c r="AZ70" s="18" t="str">
        <f>IFERROR(__xludf.DUMMYFUNCTION("""COMPUTED_VALUE"""),"")</f>
        <v/>
      </c>
      <c r="BA70" s="18" t="str">
        <f>IFERROR(__xludf.DUMMYFUNCTION("""COMPUTED_VALUE"""),"")</f>
        <v/>
      </c>
    </row>
    <row r="71">
      <c r="A71" s="11" t="str">
        <f t="shared" si="1"/>
        <v/>
      </c>
      <c r="B71" s="15"/>
      <c r="C71" s="20"/>
      <c r="D71" s="19"/>
      <c r="E71" s="20"/>
      <c r="F71" s="15"/>
      <c r="G71" s="16"/>
      <c r="H71" s="16"/>
      <c r="I71" s="16"/>
      <c r="J71" s="16"/>
      <c r="K71" s="16"/>
      <c r="L71" s="18" t="str">
        <f>IFERROR(__xludf.DUMMYFUNCTION("""COMPUTED_VALUE"""),"")</f>
        <v/>
      </c>
      <c r="M71" s="18" t="str">
        <f>IFERROR(__xludf.DUMMYFUNCTION("""COMPUTED_VALUE"""),"")</f>
        <v/>
      </c>
      <c r="N71" s="18" t="str">
        <f>IFERROR(__xludf.DUMMYFUNCTION("""COMPUTED_VALUE"""),"")</f>
        <v/>
      </c>
      <c r="O71" s="18" t="str">
        <f>IFERROR(__xludf.DUMMYFUNCTION("""COMPUTED_VALUE"""),"")</f>
        <v/>
      </c>
      <c r="P71" s="18" t="str">
        <f>IFERROR(__xludf.DUMMYFUNCTION("""COMPUTED_VALUE"""),"")</f>
        <v/>
      </c>
      <c r="Q71" s="18" t="str">
        <f>IFERROR(__xludf.DUMMYFUNCTION("""COMPUTED_VALUE"""),"")</f>
        <v/>
      </c>
      <c r="R71" s="18" t="str">
        <f>IFERROR(__xludf.DUMMYFUNCTION("""COMPUTED_VALUE"""),"")</f>
        <v/>
      </c>
      <c r="S71" s="18" t="str">
        <f>IFERROR(__xludf.DUMMYFUNCTION("""COMPUTED_VALUE"""),"")</f>
        <v/>
      </c>
      <c r="T71" s="18" t="str">
        <f>IFERROR(__xludf.DUMMYFUNCTION("""COMPUTED_VALUE"""),"")</f>
        <v/>
      </c>
      <c r="U71" s="18" t="str">
        <f>IFERROR(__xludf.DUMMYFUNCTION("""COMPUTED_VALUE"""),"")</f>
        <v/>
      </c>
      <c r="V71" s="18" t="str">
        <f>IFERROR(__xludf.DUMMYFUNCTION("""COMPUTED_VALUE"""),"")</f>
        <v/>
      </c>
      <c r="W71" s="18" t="str">
        <f>IFERROR(__xludf.DUMMYFUNCTION("""COMPUTED_VALUE"""),"")</f>
        <v/>
      </c>
      <c r="X71" s="18" t="str">
        <f>IFERROR(__xludf.DUMMYFUNCTION("""COMPUTED_VALUE"""),"")</f>
        <v/>
      </c>
      <c r="Y71" s="18" t="str">
        <f>IFERROR(__xludf.DUMMYFUNCTION("""COMPUTED_VALUE"""),"")</f>
        <v/>
      </c>
      <c r="Z71" s="18" t="str">
        <f>IFERROR(__xludf.DUMMYFUNCTION("""COMPUTED_VALUE"""),"")</f>
        <v/>
      </c>
      <c r="AA71" s="18" t="str">
        <f>IFERROR(__xludf.DUMMYFUNCTION("""COMPUTED_VALUE"""),"")</f>
        <v/>
      </c>
      <c r="AB71" s="18" t="str">
        <f>IFERROR(__xludf.DUMMYFUNCTION("""COMPUTED_VALUE"""),"")</f>
        <v/>
      </c>
      <c r="AC71" s="18" t="str">
        <f>IFERROR(__xludf.DUMMYFUNCTION("""COMPUTED_VALUE"""),"")</f>
        <v/>
      </c>
      <c r="AD71" s="18" t="str">
        <f>IFERROR(__xludf.DUMMYFUNCTION("""COMPUTED_VALUE"""),"")</f>
        <v/>
      </c>
      <c r="AE71" s="18" t="str">
        <f>IFERROR(__xludf.DUMMYFUNCTION("""COMPUTED_VALUE"""),"")</f>
        <v/>
      </c>
      <c r="AF71" s="18" t="str">
        <f>IFERROR(__xludf.DUMMYFUNCTION("""COMPUTED_VALUE"""),"")</f>
        <v/>
      </c>
      <c r="AG71" s="18" t="str">
        <f>IFERROR(__xludf.DUMMYFUNCTION("""COMPUTED_VALUE"""),"")</f>
        <v/>
      </c>
      <c r="AH71" s="18" t="str">
        <f>IFERROR(__xludf.DUMMYFUNCTION("""COMPUTED_VALUE"""),"")</f>
        <v/>
      </c>
      <c r="AI71" s="18" t="str">
        <f>IFERROR(__xludf.DUMMYFUNCTION("""COMPUTED_VALUE"""),"")</f>
        <v/>
      </c>
      <c r="AJ71" s="18" t="str">
        <f>IFERROR(__xludf.DUMMYFUNCTION("""COMPUTED_VALUE"""),"")</f>
        <v/>
      </c>
      <c r="AK71" s="18" t="str">
        <f>IFERROR(__xludf.DUMMYFUNCTION("""COMPUTED_VALUE"""),"")</f>
        <v/>
      </c>
      <c r="AL71" s="18" t="str">
        <f>IFERROR(__xludf.DUMMYFUNCTION("""COMPUTED_VALUE"""),"")</f>
        <v/>
      </c>
      <c r="AM71" s="18" t="str">
        <f>IFERROR(__xludf.DUMMYFUNCTION("""COMPUTED_VALUE"""),"")</f>
        <v/>
      </c>
      <c r="AN71" s="18" t="str">
        <f>IFERROR(__xludf.DUMMYFUNCTION("""COMPUTED_VALUE"""),"")</f>
        <v/>
      </c>
      <c r="AO71" s="18" t="str">
        <f>IFERROR(__xludf.DUMMYFUNCTION("""COMPUTED_VALUE"""),"")</f>
        <v/>
      </c>
      <c r="AP71" s="18" t="str">
        <f>IFERROR(__xludf.DUMMYFUNCTION("""COMPUTED_VALUE"""),"")</f>
        <v/>
      </c>
      <c r="AQ71" s="18" t="str">
        <f>IFERROR(__xludf.DUMMYFUNCTION("""COMPUTED_VALUE"""),"")</f>
        <v/>
      </c>
      <c r="AR71" s="18" t="str">
        <f>IFERROR(__xludf.DUMMYFUNCTION("""COMPUTED_VALUE"""),"")</f>
        <v/>
      </c>
      <c r="AS71" s="18" t="str">
        <f>IFERROR(__xludf.DUMMYFUNCTION("""COMPUTED_VALUE"""),"")</f>
        <v/>
      </c>
      <c r="AT71" s="18" t="str">
        <f>IFERROR(__xludf.DUMMYFUNCTION("""COMPUTED_VALUE"""),"")</f>
        <v/>
      </c>
      <c r="AU71" s="18" t="str">
        <f>IFERROR(__xludf.DUMMYFUNCTION("""COMPUTED_VALUE"""),"")</f>
        <v/>
      </c>
      <c r="AV71" s="18" t="str">
        <f>IFERROR(__xludf.DUMMYFUNCTION("""COMPUTED_VALUE"""),"")</f>
        <v/>
      </c>
      <c r="AW71" s="18" t="str">
        <f>IFERROR(__xludf.DUMMYFUNCTION("""COMPUTED_VALUE"""),"")</f>
        <v/>
      </c>
      <c r="AX71" s="18" t="str">
        <f>IFERROR(__xludf.DUMMYFUNCTION("""COMPUTED_VALUE"""),"")</f>
        <v/>
      </c>
      <c r="AY71" s="18" t="str">
        <f>IFERROR(__xludf.DUMMYFUNCTION("""COMPUTED_VALUE"""),"")</f>
        <v/>
      </c>
      <c r="AZ71" s="18" t="str">
        <f>IFERROR(__xludf.DUMMYFUNCTION("""COMPUTED_VALUE"""),"")</f>
        <v/>
      </c>
      <c r="BA71" s="18" t="str">
        <f>IFERROR(__xludf.DUMMYFUNCTION("""COMPUTED_VALUE"""),"")</f>
        <v/>
      </c>
    </row>
    <row r="72">
      <c r="A72" s="11" t="str">
        <f t="shared" si="1"/>
        <v/>
      </c>
      <c r="B72" s="15"/>
      <c r="C72" s="20"/>
      <c r="D72" s="15"/>
      <c r="E72" s="20"/>
      <c r="F72" s="15"/>
      <c r="G72" s="16"/>
      <c r="H72" s="16"/>
      <c r="I72" s="16"/>
      <c r="J72" s="16"/>
      <c r="K72" s="16"/>
      <c r="L72" s="18" t="str">
        <f>IFERROR(__xludf.DUMMYFUNCTION("""COMPUTED_VALUE"""),"")</f>
        <v/>
      </c>
      <c r="M72" s="18" t="str">
        <f>IFERROR(__xludf.DUMMYFUNCTION("""COMPUTED_VALUE"""),"")</f>
        <v/>
      </c>
      <c r="N72" s="18" t="str">
        <f>IFERROR(__xludf.DUMMYFUNCTION("""COMPUTED_VALUE"""),"")</f>
        <v/>
      </c>
      <c r="O72" s="18" t="str">
        <f>IFERROR(__xludf.DUMMYFUNCTION("""COMPUTED_VALUE"""),"")</f>
        <v/>
      </c>
      <c r="P72" s="18" t="str">
        <f>IFERROR(__xludf.DUMMYFUNCTION("""COMPUTED_VALUE"""),"")</f>
        <v/>
      </c>
      <c r="Q72" s="18" t="str">
        <f>IFERROR(__xludf.DUMMYFUNCTION("""COMPUTED_VALUE"""),"")</f>
        <v/>
      </c>
      <c r="R72" s="18" t="str">
        <f>IFERROR(__xludf.DUMMYFUNCTION("""COMPUTED_VALUE"""),"")</f>
        <v/>
      </c>
      <c r="S72" s="18" t="str">
        <f>IFERROR(__xludf.DUMMYFUNCTION("""COMPUTED_VALUE"""),"")</f>
        <v/>
      </c>
      <c r="T72" s="18" t="str">
        <f>IFERROR(__xludf.DUMMYFUNCTION("""COMPUTED_VALUE"""),"")</f>
        <v/>
      </c>
      <c r="U72" s="18" t="str">
        <f>IFERROR(__xludf.DUMMYFUNCTION("""COMPUTED_VALUE"""),"")</f>
        <v/>
      </c>
      <c r="V72" s="18" t="str">
        <f>IFERROR(__xludf.DUMMYFUNCTION("""COMPUTED_VALUE"""),"")</f>
        <v/>
      </c>
      <c r="W72" s="18" t="str">
        <f>IFERROR(__xludf.DUMMYFUNCTION("""COMPUTED_VALUE"""),"")</f>
        <v/>
      </c>
      <c r="X72" s="18" t="str">
        <f>IFERROR(__xludf.DUMMYFUNCTION("""COMPUTED_VALUE"""),"")</f>
        <v/>
      </c>
      <c r="Y72" s="18" t="str">
        <f>IFERROR(__xludf.DUMMYFUNCTION("""COMPUTED_VALUE"""),"")</f>
        <v/>
      </c>
      <c r="Z72" s="18" t="str">
        <f>IFERROR(__xludf.DUMMYFUNCTION("""COMPUTED_VALUE"""),"")</f>
        <v/>
      </c>
      <c r="AA72" s="18" t="str">
        <f>IFERROR(__xludf.DUMMYFUNCTION("""COMPUTED_VALUE"""),"")</f>
        <v/>
      </c>
      <c r="AB72" s="18" t="str">
        <f>IFERROR(__xludf.DUMMYFUNCTION("""COMPUTED_VALUE"""),"")</f>
        <v/>
      </c>
      <c r="AC72" s="18" t="str">
        <f>IFERROR(__xludf.DUMMYFUNCTION("""COMPUTED_VALUE"""),"")</f>
        <v/>
      </c>
      <c r="AD72" s="18" t="str">
        <f>IFERROR(__xludf.DUMMYFUNCTION("""COMPUTED_VALUE"""),"")</f>
        <v/>
      </c>
      <c r="AE72" s="18" t="str">
        <f>IFERROR(__xludf.DUMMYFUNCTION("""COMPUTED_VALUE"""),"")</f>
        <v/>
      </c>
      <c r="AF72" s="18" t="str">
        <f>IFERROR(__xludf.DUMMYFUNCTION("""COMPUTED_VALUE"""),"")</f>
        <v/>
      </c>
      <c r="AG72" s="18" t="str">
        <f>IFERROR(__xludf.DUMMYFUNCTION("""COMPUTED_VALUE"""),"")</f>
        <v/>
      </c>
      <c r="AH72" s="18" t="str">
        <f>IFERROR(__xludf.DUMMYFUNCTION("""COMPUTED_VALUE"""),"")</f>
        <v/>
      </c>
      <c r="AI72" s="18" t="str">
        <f>IFERROR(__xludf.DUMMYFUNCTION("""COMPUTED_VALUE"""),"")</f>
        <v/>
      </c>
      <c r="AJ72" s="18" t="str">
        <f>IFERROR(__xludf.DUMMYFUNCTION("""COMPUTED_VALUE"""),"")</f>
        <v/>
      </c>
      <c r="AK72" s="18" t="str">
        <f>IFERROR(__xludf.DUMMYFUNCTION("""COMPUTED_VALUE"""),"")</f>
        <v/>
      </c>
      <c r="AL72" s="18" t="str">
        <f>IFERROR(__xludf.DUMMYFUNCTION("""COMPUTED_VALUE"""),"")</f>
        <v/>
      </c>
      <c r="AM72" s="18" t="str">
        <f>IFERROR(__xludf.DUMMYFUNCTION("""COMPUTED_VALUE"""),"")</f>
        <v/>
      </c>
      <c r="AN72" s="18" t="str">
        <f>IFERROR(__xludf.DUMMYFUNCTION("""COMPUTED_VALUE"""),"")</f>
        <v/>
      </c>
      <c r="AO72" s="18" t="str">
        <f>IFERROR(__xludf.DUMMYFUNCTION("""COMPUTED_VALUE"""),"")</f>
        <v/>
      </c>
      <c r="AP72" s="18" t="str">
        <f>IFERROR(__xludf.DUMMYFUNCTION("""COMPUTED_VALUE"""),"")</f>
        <v/>
      </c>
      <c r="AQ72" s="18" t="str">
        <f>IFERROR(__xludf.DUMMYFUNCTION("""COMPUTED_VALUE"""),"")</f>
        <v/>
      </c>
      <c r="AR72" s="18" t="str">
        <f>IFERROR(__xludf.DUMMYFUNCTION("""COMPUTED_VALUE"""),"")</f>
        <v/>
      </c>
      <c r="AS72" s="18" t="str">
        <f>IFERROR(__xludf.DUMMYFUNCTION("""COMPUTED_VALUE"""),"")</f>
        <v/>
      </c>
      <c r="AT72" s="18" t="str">
        <f>IFERROR(__xludf.DUMMYFUNCTION("""COMPUTED_VALUE"""),"")</f>
        <v/>
      </c>
      <c r="AU72" s="18" t="str">
        <f>IFERROR(__xludf.DUMMYFUNCTION("""COMPUTED_VALUE"""),"")</f>
        <v/>
      </c>
      <c r="AV72" s="18" t="str">
        <f>IFERROR(__xludf.DUMMYFUNCTION("""COMPUTED_VALUE"""),"")</f>
        <v/>
      </c>
      <c r="AW72" s="18" t="str">
        <f>IFERROR(__xludf.DUMMYFUNCTION("""COMPUTED_VALUE"""),"")</f>
        <v/>
      </c>
      <c r="AX72" s="18" t="str">
        <f>IFERROR(__xludf.DUMMYFUNCTION("""COMPUTED_VALUE"""),"")</f>
        <v/>
      </c>
      <c r="AY72" s="18" t="str">
        <f>IFERROR(__xludf.DUMMYFUNCTION("""COMPUTED_VALUE"""),"")</f>
        <v/>
      </c>
      <c r="AZ72" s="18" t="str">
        <f>IFERROR(__xludf.DUMMYFUNCTION("""COMPUTED_VALUE"""),"")</f>
        <v/>
      </c>
      <c r="BA72" s="18" t="str">
        <f>IFERROR(__xludf.DUMMYFUNCTION("""COMPUTED_VALUE"""),"")</f>
        <v/>
      </c>
    </row>
    <row r="73">
      <c r="A73" s="11" t="str">
        <f t="shared" si="1"/>
        <v/>
      </c>
      <c r="B73" s="15"/>
      <c r="C73" s="20"/>
      <c r="D73" s="15"/>
      <c r="E73" s="20"/>
      <c r="F73" s="15"/>
      <c r="G73" s="16"/>
      <c r="H73" s="16"/>
      <c r="I73" s="16"/>
      <c r="J73" s="16"/>
      <c r="K73" s="16"/>
      <c r="L73" s="18" t="str">
        <f>IFERROR(__xludf.DUMMYFUNCTION("""COMPUTED_VALUE"""),"")</f>
        <v/>
      </c>
      <c r="M73" s="18" t="str">
        <f>IFERROR(__xludf.DUMMYFUNCTION("""COMPUTED_VALUE"""),"")</f>
        <v/>
      </c>
      <c r="N73" s="18" t="str">
        <f>IFERROR(__xludf.DUMMYFUNCTION("""COMPUTED_VALUE"""),"")</f>
        <v/>
      </c>
      <c r="O73" s="18" t="str">
        <f>IFERROR(__xludf.DUMMYFUNCTION("""COMPUTED_VALUE"""),"")</f>
        <v/>
      </c>
      <c r="P73" s="18" t="str">
        <f>IFERROR(__xludf.DUMMYFUNCTION("""COMPUTED_VALUE"""),"")</f>
        <v/>
      </c>
      <c r="Q73" s="18" t="str">
        <f>IFERROR(__xludf.DUMMYFUNCTION("""COMPUTED_VALUE"""),"")</f>
        <v/>
      </c>
      <c r="R73" s="18" t="str">
        <f>IFERROR(__xludf.DUMMYFUNCTION("""COMPUTED_VALUE"""),"")</f>
        <v/>
      </c>
      <c r="S73" s="18" t="str">
        <f>IFERROR(__xludf.DUMMYFUNCTION("""COMPUTED_VALUE"""),"")</f>
        <v/>
      </c>
      <c r="T73" s="18" t="str">
        <f>IFERROR(__xludf.DUMMYFUNCTION("""COMPUTED_VALUE"""),"")</f>
        <v/>
      </c>
      <c r="U73" s="18" t="str">
        <f>IFERROR(__xludf.DUMMYFUNCTION("""COMPUTED_VALUE"""),"")</f>
        <v/>
      </c>
      <c r="V73" s="18" t="str">
        <f>IFERROR(__xludf.DUMMYFUNCTION("""COMPUTED_VALUE"""),"")</f>
        <v/>
      </c>
      <c r="W73" s="18" t="str">
        <f>IFERROR(__xludf.DUMMYFUNCTION("""COMPUTED_VALUE"""),"")</f>
        <v/>
      </c>
      <c r="X73" s="18" t="str">
        <f>IFERROR(__xludf.DUMMYFUNCTION("""COMPUTED_VALUE"""),"")</f>
        <v/>
      </c>
      <c r="Y73" s="18" t="str">
        <f>IFERROR(__xludf.DUMMYFUNCTION("""COMPUTED_VALUE"""),"")</f>
        <v/>
      </c>
      <c r="Z73" s="18" t="str">
        <f>IFERROR(__xludf.DUMMYFUNCTION("""COMPUTED_VALUE"""),"")</f>
        <v/>
      </c>
      <c r="AA73" s="18" t="str">
        <f>IFERROR(__xludf.DUMMYFUNCTION("""COMPUTED_VALUE"""),"")</f>
        <v/>
      </c>
      <c r="AB73" s="18" t="str">
        <f>IFERROR(__xludf.DUMMYFUNCTION("""COMPUTED_VALUE"""),"")</f>
        <v/>
      </c>
      <c r="AC73" s="18" t="str">
        <f>IFERROR(__xludf.DUMMYFUNCTION("""COMPUTED_VALUE"""),"")</f>
        <v/>
      </c>
      <c r="AD73" s="18" t="str">
        <f>IFERROR(__xludf.DUMMYFUNCTION("""COMPUTED_VALUE"""),"")</f>
        <v/>
      </c>
      <c r="AE73" s="18" t="str">
        <f>IFERROR(__xludf.DUMMYFUNCTION("""COMPUTED_VALUE"""),"")</f>
        <v/>
      </c>
      <c r="AF73" s="18" t="str">
        <f>IFERROR(__xludf.DUMMYFUNCTION("""COMPUTED_VALUE"""),"")</f>
        <v/>
      </c>
      <c r="AG73" s="18" t="str">
        <f>IFERROR(__xludf.DUMMYFUNCTION("""COMPUTED_VALUE"""),"")</f>
        <v/>
      </c>
      <c r="AH73" s="18" t="str">
        <f>IFERROR(__xludf.DUMMYFUNCTION("""COMPUTED_VALUE"""),"")</f>
        <v/>
      </c>
      <c r="AI73" s="18" t="str">
        <f>IFERROR(__xludf.DUMMYFUNCTION("""COMPUTED_VALUE"""),"")</f>
        <v/>
      </c>
      <c r="AJ73" s="18" t="str">
        <f>IFERROR(__xludf.DUMMYFUNCTION("""COMPUTED_VALUE"""),"")</f>
        <v/>
      </c>
      <c r="AK73" s="18" t="str">
        <f>IFERROR(__xludf.DUMMYFUNCTION("""COMPUTED_VALUE"""),"")</f>
        <v/>
      </c>
      <c r="AL73" s="18" t="str">
        <f>IFERROR(__xludf.DUMMYFUNCTION("""COMPUTED_VALUE"""),"")</f>
        <v/>
      </c>
      <c r="AM73" s="18" t="str">
        <f>IFERROR(__xludf.DUMMYFUNCTION("""COMPUTED_VALUE"""),"")</f>
        <v/>
      </c>
      <c r="AN73" s="18" t="str">
        <f>IFERROR(__xludf.DUMMYFUNCTION("""COMPUTED_VALUE"""),"")</f>
        <v/>
      </c>
      <c r="AO73" s="18" t="str">
        <f>IFERROR(__xludf.DUMMYFUNCTION("""COMPUTED_VALUE"""),"")</f>
        <v/>
      </c>
      <c r="AP73" s="18" t="str">
        <f>IFERROR(__xludf.DUMMYFUNCTION("""COMPUTED_VALUE"""),"")</f>
        <v/>
      </c>
      <c r="AQ73" s="18" t="str">
        <f>IFERROR(__xludf.DUMMYFUNCTION("""COMPUTED_VALUE"""),"")</f>
        <v/>
      </c>
      <c r="AR73" s="18" t="str">
        <f>IFERROR(__xludf.DUMMYFUNCTION("""COMPUTED_VALUE"""),"")</f>
        <v/>
      </c>
      <c r="AS73" s="18" t="str">
        <f>IFERROR(__xludf.DUMMYFUNCTION("""COMPUTED_VALUE"""),"")</f>
        <v/>
      </c>
      <c r="AT73" s="18" t="str">
        <f>IFERROR(__xludf.DUMMYFUNCTION("""COMPUTED_VALUE"""),"")</f>
        <v/>
      </c>
      <c r="AU73" s="18" t="str">
        <f>IFERROR(__xludf.DUMMYFUNCTION("""COMPUTED_VALUE"""),"")</f>
        <v/>
      </c>
      <c r="AV73" s="18" t="str">
        <f>IFERROR(__xludf.DUMMYFUNCTION("""COMPUTED_VALUE"""),"")</f>
        <v/>
      </c>
      <c r="AW73" s="18" t="str">
        <f>IFERROR(__xludf.DUMMYFUNCTION("""COMPUTED_VALUE"""),"")</f>
        <v/>
      </c>
      <c r="AX73" s="18" t="str">
        <f>IFERROR(__xludf.DUMMYFUNCTION("""COMPUTED_VALUE"""),"")</f>
        <v/>
      </c>
      <c r="AY73" s="18" t="str">
        <f>IFERROR(__xludf.DUMMYFUNCTION("""COMPUTED_VALUE"""),"")</f>
        <v/>
      </c>
      <c r="AZ73" s="18" t="str">
        <f>IFERROR(__xludf.DUMMYFUNCTION("""COMPUTED_VALUE"""),"")</f>
        <v/>
      </c>
      <c r="BA73" s="18" t="str">
        <f>IFERROR(__xludf.DUMMYFUNCTION("""COMPUTED_VALUE"""),"")</f>
        <v/>
      </c>
    </row>
    <row r="74">
      <c r="A74" s="11" t="str">
        <f t="shared" si="1"/>
        <v/>
      </c>
      <c r="B74" s="15"/>
      <c r="C74" s="20"/>
      <c r="D74" s="15"/>
      <c r="E74" s="20"/>
      <c r="F74" s="15"/>
      <c r="G74" s="16"/>
      <c r="H74" s="16"/>
      <c r="I74" s="16"/>
      <c r="J74" s="16"/>
      <c r="K74" s="16"/>
      <c r="L74" s="18" t="str">
        <f>IFERROR(__xludf.DUMMYFUNCTION("""COMPUTED_VALUE"""),"")</f>
        <v/>
      </c>
      <c r="M74" s="18" t="str">
        <f>IFERROR(__xludf.DUMMYFUNCTION("""COMPUTED_VALUE"""),"")</f>
        <v/>
      </c>
      <c r="N74" s="18" t="str">
        <f>IFERROR(__xludf.DUMMYFUNCTION("""COMPUTED_VALUE"""),"")</f>
        <v/>
      </c>
      <c r="O74" s="18" t="str">
        <f>IFERROR(__xludf.DUMMYFUNCTION("""COMPUTED_VALUE"""),"")</f>
        <v/>
      </c>
      <c r="P74" s="18" t="str">
        <f>IFERROR(__xludf.DUMMYFUNCTION("""COMPUTED_VALUE"""),"")</f>
        <v/>
      </c>
      <c r="Q74" s="18" t="str">
        <f>IFERROR(__xludf.DUMMYFUNCTION("""COMPUTED_VALUE"""),"")</f>
        <v/>
      </c>
      <c r="R74" s="18" t="str">
        <f>IFERROR(__xludf.DUMMYFUNCTION("""COMPUTED_VALUE"""),"")</f>
        <v/>
      </c>
      <c r="S74" s="18" t="str">
        <f>IFERROR(__xludf.DUMMYFUNCTION("""COMPUTED_VALUE"""),"")</f>
        <v/>
      </c>
      <c r="T74" s="18" t="str">
        <f>IFERROR(__xludf.DUMMYFUNCTION("""COMPUTED_VALUE"""),"")</f>
        <v/>
      </c>
      <c r="U74" s="18" t="str">
        <f>IFERROR(__xludf.DUMMYFUNCTION("""COMPUTED_VALUE"""),"")</f>
        <v/>
      </c>
      <c r="V74" s="18" t="str">
        <f>IFERROR(__xludf.DUMMYFUNCTION("""COMPUTED_VALUE"""),"")</f>
        <v/>
      </c>
      <c r="W74" s="18" t="str">
        <f>IFERROR(__xludf.DUMMYFUNCTION("""COMPUTED_VALUE"""),"")</f>
        <v/>
      </c>
      <c r="X74" s="18" t="str">
        <f>IFERROR(__xludf.DUMMYFUNCTION("""COMPUTED_VALUE"""),"")</f>
        <v/>
      </c>
      <c r="Y74" s="18" t="str">
        <f>IFERROR(__xludf.DUMMYFUNCTION("""COMPUTED_VALUE"""),"")</f>
        <v/>
      </c>
      <c r="Z74" s="18" t="str">
        <f>IFERROR(__xludf.DUMMYFUNCTION("""COMPUTED_VALUE"""),"")</f>
        <v/>
      </c>
      <c r="AA74" s="18" t="str">
        <f>IFERROR(__xludf.DUMMYFUNCTION("""COMPUTED_VALUE"""),"")</f>
        <v/>
      </c>
      <c r="AB74" s="18" t="str">
        <f>IFERROR(__xludf.DUMMYFUNCTION("""COMPUTED_VALUE"""),"")</f>
        <v/>
      </c>
      <c r="AC74" s="18" t="str">
        <f>IFERROR(__xludf.DUMMYFUNCTION("""COMPUTED_VALUE"""),"")</f>
        <v/>
      </c>
      <c r="AD74" s="18" t="str">
        <f>IFERROR(__xludf.DUMMYFUNCTION("""COMPUTED_VALUE"""),"")</f>
        <v/>
      </c>
      <c r="AE74" s="18" t="str">
        <f>IFERROR(__xludf.DUMMYFUNCTION("""COMPUTED_VALUE"""),"")</f>
        <v/>
      </c>
      <c r="AF74" s="18" t="str">
        <f>IFERROR(__xludf.DUMMYFUNCTION("""COMPUTED_VALUE"""),"")</f>
        <v/>
      </c>
      <c r="AG74" s="18" t="str">
        <f>IFERROR(__xludf.DUMMYFUNCTION("""COMPUTED_VALUE"""),"")</f>
        <v/>
      </c>
      <c r="AH74" s="18" t="str">
        <f>IFERROR(__xludf.DUMMYFUNCTION("""COMPUTED_VALUE"""),"")</f>
        <v/>
      </c>
      <c r="AI74" s="18" t="str">
        <f>IFERROR(__xludf.DUMMYFUNCTION("""COMPUTED_VALUE"""),"")</f>
        <v/>
      </c>
      <c r="AJ74" s="18" t="str">
        <f>IFERROR(__xludf.DUMMYFUNCTION("""COMPUTED_VALUE"""),"")</f>
        <v/>
      </c>
      <c r="AK74" s="18" t="str">
        <f>IFERROR(__xludf.DUMMYFUNCTION("""COMPUTED_VALUE"""),"")</f>
        <v/>
      </c>
      <c r="AL74" s="18" t="str">
        <f>IFERROR(__xludf.DUMMYFUNCTION("""COMPUTED_VALUE"""),"")</f>
        <v/>
      </c>
      <c r="AM74" s="18" t="str">
        <f>IFERROR(__xludf.DUMMYFUNCTION("""COMPUTED_VALUE"""),"")</f>
        <v/>
      </c>
      <c r="AN74" s="18" t="str">
        <f>IFERROR(__xludf.DUMMYFUNCTION("""COMPUTED_VALUE"""),"")</f>
        <v/>
      </c>
      <c r="AO74" s="18" t="str">
        <f>IFERROR(__xludf.DUMMYFUNCTION("""COMPUTED_VALUE"""),"")</f>
        <v/>
      </c>
      <c r="AP74" s="18" t="str">
        <f>IFERROR(__xludf.DUMMYFUNCTION("""COMPUTED_VALUE"""),"")</f>
        <v/>
      </c>
      <c r="AQ74" s="18" t="str">
        <f>IFERROR(__xludf.DUMMYFUNCTION("""COMPUTED_VALUE"""),"")</f>
        <v/>
      </c>
      <c r="AR74" s="18" t="str">
        <f>IFERROR(__xludf.DUMMYFUNCTION("""COMPUTED_VALUE"""),"")</f>
        <v/>
      </c>
      <c r="AS74" s="18" t="str">
        <f>IFERROR(__xludf.DUMMYFUNCTION("""COMPUTED_VALUE"""),"")</f>
        <v/>
      </c>
      <c r="AT74" s="18" t="str">
        <f>IFERROR(__xludf.DUMMYFUNCTION("""COMPUTED_VALUE"""),"")</f>
        <v/>
      </c>
      <c r="AU74" s="18" t="str">
        <f>IFERROR(__xludf.DUMMYFUNCTION("""COMPUTED_VALUE"""),"")</f>
        <v/>
      </c>
      <c r="AV74" s="18" t="str">
        <f>IFERROR(__xludf.DUMMYFUNCTION("""COMPUTED_VALUE"""),"")</f>
        <v/>
      </c>
      <c r="AW74" s="18" t="str">
        <f>IFERROR(__xludf.DUMMYFUNCTION("""COMPUTED_VALUE"""),"")</f>
        <v/>
      </c>
      <c r="AX74" s="18" t="str">
        <f>IFERROR(__xludf.DUMMYFUNCTION("""COMPUTED_VALUE"""),"")</f>
        <v/>
      </c>
      <c r="AY74" s="18" t="str">
        <f>IFERROR(__xludf.DUMMYFUNCTION("""COMPUTED_VALUE"""),"")</f>
        <v/>
      </c>
      <c r="AZ74" s="18" t="str">
        <f>IFERROR(__xludf.DUMMYFUNCTION("""COMPUTED_VALUE"""),"")</f>
        <v/>
      </c>
      <c r="BA74" s="18" t="str">
        <f>IFERROR(__xludf.DUMMYFUNCTION("""COMPUTED_VALUE"""),"")</f>
        <v/>
      </c>
    </row>
    <row r="75">
      <c r="A75" s="11" t="str">
        <f t="shared" si="1"/>
        <v/>
      </c>
      <c r="B75" s="15"/>
      <c r="C75" s="20"/>
      <c r="D75" s="19"/>
      <c r="E75" s="20"/>
      <c r="F75" s="15"/>
      <c r="G75" s="16"/>
      <c r="H75" s="16"/>
      <c r="I75" s="16"/>
      <c r="J75" s="16"/>
      <c r="K75" s="16"/>
      <c r="L75" s="18" t="str">
        <f>IFERROR(__xludf.DUMMYFUNCTION("""COMPUTED_VALUE"""),"")</f>
        <v/>
      </c>
      <c r="M75" s="18" t="str">
        <f>IFERROR(__xludf.DUMMYFUNCTION("""COMPUTED_VALUE"""),"")</f>
        <v/>
      </c>
      <c r="N75" s="18" t="str">
        <f>IFERROR(__xludf.DUMMYFUNCTION("""COMPUTED_VALUE"""),"")</f>
        <v/>
      </c>
      <c r="O75" s="18" t="str">
        <f>IFERROR(__xludf.DUMMYFUNCTION("""COMPUTED_VALUE"""),"")</f>
        <v/>
      </c>
      <c r="P75" s="18" t="str">
        <f>IFERROR(__xludf.DUMMYFUNCTION("""COMPUTED_VALUE"""),"")</f>
        <v/>
      </c>
      <c r="Q75" s="18" t="str">
        <f>IFERROR(__xludf.DUMMYFUNCTION("""COMPUTED_VALUE"""),"")</f>
        <v/>
      </c>
      <c r="R75" s="18" t="str">
        <f>IFERROR(__xludf.DUMMYFUNCTION("""COMPUTED_VALUE"""),"")</f>
        <v/>
      </c>
      <c r="S75" s="18" t="str">
        <f>IFERROR(__xludf.DUMMYFUNCTION("""COMPUTED_VALUE"""),"")</f>
        <v/>
      </c>
      <c r="T75" s="18" t="str">
        <f>IFERROR(__xludf.DUMMYFUNCTION("""COMPUTED_VALUE"""),"")</f>
        <v/>
      </c>
      <c r="U75" s="18" t="str">
        <f>IFERROR(__xludf.DUMMYFUNCTION("""COMPUTED_VALUE"""),"")</f>
        <v/>
      </c>
      <c r="V75" s="18" t="str">
        <f>IFERROR(__xludf.DUMMYFUNCTION("""COMPUTED_VALUE"""),"")</f>
        <v/>
      </c>
      <c r="W75" s="18" t="str">
        <f>IFERROR(__xludf.DUMMYFUNCTION("""COMPUTED_VALUE"""),"")</f>
        <v/>
      </c>
      <c r="X75" s="18" t="str">
        <f>IFERROR(__xludf.DUMMYFUNCTION("""COMPUTED_VALUE"""),"")</f>
        <v/>
      </c>
      <c r="Y75" s="18" t="str">
        <f>IFERROR(__xludf.DUMMYFUNCTION("""COMPUTED_VALUE"""),"")</f>
        <v/>
      </c>
      <c r="Z75" s="18" t="str">
        <f>IFERROR(__xludf.DUMMYFUNCTION("""COMPUTED_VALUE"""),"")</f>
        <v/>
      </c>
      <c r="AA75" s="18" t="str">
        <f>IFERROR(__xludf.DUMMYFUNCTION("""COMPUTED_VALUE"""),"")</f>
        <v/>
      </c>
      <c r="AB75" s="18" t="str">
        <f>IFERROR(__xludf.DUMMYFUNCTION("""COMPUTED_VALUE"""),"")</f>
        <v/>
      </c>
      <c r="AC75" s="18" t="str">
        <f>IFERROR(__xludf.DUMMYFUNCTION("""COMPUTED_VALUE"""),"")</f>
        <v/>
      </c>
      <c r="AD75" s="18" t="str">
        <f>IFERROR(__xludf.DUMMYFUNCTION("""COMPUTED_VALUE"""),"")</f>
        <v/>
      </c>
      <c r="AE75" s="18" t="str">
        <f>IFERROR(__xludf.DUMMYFUNCTION("""COMPUTED_VALUE"""),"")</f>
        <v/>
      </c>
      <c r="AF75" s="18" t="str">
        <f>IFERROR(__xludf.DUMMYFUNCTION("""COMPUTED_VALUE"""),"")</f>
        <v/>
      </c>
      <c r="AG75" s="18" t="str">
        <f>IFERROR(__xludf.DUMMYFUNCTION("""COMPUTED_VALUE"""),"")</f>
        <v/>
      </c>
      <c r="AH75" s="18" t="str">
        <f>IFERROR(__xludf.DUMMYFUNCTION("""COMPUTED_VALUE"""),"")</f>
        <v/>
      </c>
      <c r="AI75" s="18" t="str">
        <f>IFERROR(__xludf.DUMMYFUNCTION("""COMPUTED_VALUE"""),"")</f>
        <v/>
      </c>
      <c r="AJ75" s="18" t="str">
        <f>IFERROR(__xludf.DUMMYFUNCTION("""COMPUTED_VALUE"""),"")</f>
        <v/>
      </c>
      <c r="AK75" s="18" t="str">
        <f>IFERROR(__xludf.DUMMYFUNCTION("""COMPUTED_VALUE"""),"")</f>
        <v/>
      </c>
      <c r="AL75" s="18" t="str">
        <f>IFERROR(__xludf.DUMMYFUNCTION("""COMPUTED_VALUE"""),"")</f>
        <v/>
      </c>
      <c r="AM75" s="18" t="str">
        <f>IFERROR(__xludf.DUMMYFUNCTION("""COMPUTED_VALUE"""),"")</f>
        <v/>
      </c>
      <c r="AN75" s="18" t="str">
        <f>IFERROR(__xludf.DUMMYFUNCTION("""COMPUTED_VALUE"""),"")</f>
        <v/>
      </c>
      <c r="AO75" s="18" t="str">
        <f>IFERROR(__xludf.DUMMYFUNCTION("""COMPUTED_VALUE"""),"")</f>
        <v/>
      </c>
      <c r="AP75" s="18" t="str">
        <f>IFERROR(__xludf.DUMMYFUNCTION("""COMPUTED_VALUE"""),"")</f>
        <v/>
      </c>
      <c r="AQ75" s="18" t="str">
        <f>IFERROR(__xludf.DUMMYFUNCTION("""COMPUTED_VALUE"""),"")</f>
        <v/>
      </c>
      <c r="AR75" s="18" t="str">
        <f>IFERROR(__xludf.DUMMYFUNCTION("""COMPUTED_VALUE"""),"")</f>
        <v/>
      </c>
      <c r="AS75" s="18" t="str">
        <f>IFERROR(__xludf.DUMMYFUNCTION("""COMPUTED_VALUE"""),"")</f>
        <v/>
      </c>
      <c r="AT75" s="18" t="str">
        <f>IFERROR(__xludf.DUMMYFUNCTION("""COMPUTED_VALUE"""),"")</f>
        <v/>
      </c>
      <c r="AU75" s="18" t="str">
        <f>IFERROR(__xludf.DUMMYFUNCTION("""COMPUTED_VALUE"""),"")</f>
        <v/>
      </c>
      <c r="AV75" s="18" t="str">
        <f>IFERROR(__xludf.DUMMYFUNCTION("""COMPUTED_VALUE"""),"")</f>
        <v/>
      </c>
      <c r="AW75" s="18" t="str">
        <f>IFERROR(__xludf.DUMMYFUNCTION("""COMPUTED_VALUE"""),"")</f>
        <v/>
      </c>
      <c r="AX75" s="18" t="str">
        <f>IFERROR(__xludf.DUMMYFUNCTION("""COMPUTED_VALUE"""),"")</f>
        <v/>
      </c>
      <c r="AY75" s="18" t="str">
        <f>IFERROR(__xludf.DUMMYFUNCTION("""COMPUTED_VALUE"""),"")</f>
        <v/>
      </c>
      <c r="AZ75" s="18" t="str">
        <f>IFERROR(__xludf.DUMMYFUNCTION("""COMPUTED_VALUE"""),"")</f>
        <v/>
      </c>
      <c r="BA75" s="18" t="str">
        <f>IFERROR(__xludf.DUMMYFUNCTION("""COMPUTED_VALUE"""),"")</f>
        <v/>
      </c>
    </row>
    <row r="76">
      <c r="A76" s="11" t="str">
        <f t="shared" si="1"/>
        <v/>
      </c>
      <c r="B76" s="15"/>
      <c r="C76" s="20"/>
      <c r="D76" s="15"/>
      <c r="E76" s="20"/>
      <c r="F76" s="15"/>
      <c r="G76" s="16"/>
      <c r="H76" s="16"/>
      <c r="I76" s="16"/>
      <c r="J76" s="16"/>
      <c r="K76" s="16"/>
      <c r="L76" s="18" t="str">
        <f>IFERROR(__xludf.DUMMYFUNCTION("""COMPUTED_VALUE"""),"")</f>
        <v/>
      </c>
      <c r="M76" s="18" t="str">
        <f>IFERROR(__xludf.DUMMYFUNCTION("""COMPUTED_VALUE"""),"")</f>
        <v/>
      </c>
      <c r="N76" s="18" t="str">
        <f>IFERROR(__xludf.DUMMYFUNCTION("""COMPUTED_VALUE"""),"")</f>
        <v/>
      </c>
      <c r="O76" s="18" t="str">
        <f>IFERROR(__xludf.DUMMYFUNCTION("""COMPUTED_VALUE"""),"")</f>
        <v/>
      </c>
      <c r="P76" s="18" t="str">
        <f>IFERROR(__xludf.DUMMYFUNCTION("""COMPUTED_VALUE"""),"")</f>
        <v/>
      </c>
      <c r="Q76" s="18" t="str">
        <f>IFERROR(__xludf.DUMMYFUNCTION("""COMPUTED_VALUE"""),"")</f>
        <v/>
      </c>
      <c r="R76" s="18" t="str">
        <f>IFERROR(__xludf.DUMMYFUNCTION("""COMPUTED_VALUE"""),"")</f>
        <v/>
      </c>
      <c r="S76" s="18" t="str">
        <f>IFERROR(__xludf.DUMMYFUNCTION("""COMPUTED_VALUE"""),"")</f>
        <v/>
      </c>
      <c r="T76" s="18" t="str">
        <f>IFERROR(__xludf.DUMMYFUNCTION("""COMPUTED_VALUE"""),"")</f>
        <v/>
      </c>
      <c r="U76" s="18" t="str">
        <f>IFERROR(__xludf.DUMMYFUNCTION("""COMPUTED_VALUE"""),"")</f>
        <v/>
      </c>
      <c r="V76" s="18" t="str">
        <f>IFERROR(__xludf.DUMMYFUNCTION("""COMPUTED_VALUE"""),"")</f>
        <v/>
      </c>
      <c r="W76" s="18" t="str">
        <f>IFERROR(__xludf.DUMMYFUNCTION("""COMPUTED_VALUE"""),"")</f>
        <v/>
      </c>
      <c r="X76" s="18" t="str">
        <f>IFERROR(__xludf.DUMMYFUNCTION("""COMPUTED_VALUE"""),"")</f>
        <v/>
      </c>
      <c r="Y76" s="18" t="str">
        <f>IFERROR(__xludf.DUMMYFUNCTION("""COMPUTED_VALUE"""),"")</f>
        <v/>
      </c>
      <c r="Z76" s="18" t="str">
        <f>IFERROR(__xludf.DUMMYFUNCTION("""COMPUTED_VALUE"""),"")</f>
        <v/>
      </c>
      <c r="AA76" s="18" t="str">
        <f>IFERROR(__xludf.DUMMYFUNCTION("""COMPUTED_VALUE"""),"")</f>
        <v/>
      </c>
      <c r="AB76" s="18" t="str">
        <f>IFERROR(__xludf.DUMMYFUNCTION("""COMPUTED_VALUE"""),"")</f>
        <v/>
      </c>
      <c r="AC76" s="18" t="str">
        <f>IFERROR(__xludf.DUMMYFUNCTION("""COMPUTED_VALUE"""),"")</f>
        <v/>
      </c>
      <c r="AD76" s="18" t="str">
        <f>IFERROR(__xludf.DUMMYFUNCTION("""COMPUTED_VALUE"""),"")</f>
        <v/>
      </c>
      <c r="AE76" s="18" t="str">
        <f>IFERROR(__xludf.DUMMYFUNCTION("""COMPUTED_VALUE"""),"")</f>
        <v/>
      </c>
      <c r="AF76" s="18" t="str">
        <f>IFERROR(__xludf.DUMMYFUNCTION("""COMPUTED_VALUE"""),"")</f>
        <v/>
      </c>
      <c r="AG76" s="18" t="str">
        <f>IFERROR(__xludf.DUMMYFUNCTION("""COMPUTED_VALUE"""),"")</f>
        <v/>
      </c>
      <c r="AH76" s="18" t="str">
        <f>IFERROR(__xludf.DUMMYFUNCTION("""COMPUTED_VALUE"""),"")</f>
        <v/>
      </c>
      <c r="AI76" s="18" t="str">
        <f>IFERROR(__xludf.DUMMYFUNCTION("""COMPUTED_VALUE"""),"")</f>
        <v/>
      </c>
      <c r="AJ76" s="18" t="str">
        <f>IFERROR(__xludf.DUMMYFUNCTION("""COMPUTED_VALUE"""),"")</f>
        <v/>
      </c>
      <c r="AK76" s="18" t="str">
        <f>IFERROR(__xludf.DUMMYFUNCTION("""COMPUTED_VALUE"""),"")</f>
        <v/>
      </c>
      <c r="AL76" s="18" t="str">
        <f>IFERROR(__xludf.DUMMYFUNCTION("""COMPUTED_VALUE"""),"")</f>
        <v/>
      </c>
      <c r="AM76" s="18" t="str">
        <f>IFERROR(__xludf.DUMMYFUNCTION("""COMPUTED_VALUE"""),"")</f>
        <v/>
      </c>
      <c r="AN76" s="18" t="str">
        <f>IFERROR(__xludf.DUMMYFUNCTION("""COMPUTED_VALUE"""),"")</f>
        <v/>
      </c>
      <c r="AO76" s="18" t="str">
        <f>IFERROR(__xludf.DUMMYFUNCTION("""COMPUTED_VALUE"""),"")</f>
        <v/>
      </c>
      <c r="AP76" s="18" t="str">
        <f>IFERROR(__xludf.DUMMYFUNCTION("""COMPUTED_VALUE"""),"")</f>
        <v/>
      </c>
      <c r="AQ76" s="18" t="str">
        <f>IFERROR(__xludf.DUMMYFUNCTION("""COMPUTED_VALUE"""),"")</f>
        <v/>
      </c>
      <c r="AR76" s="18" t="str">
        <f>IFERROR(__xludf.DUMMYFUNCTION("""COMPUTED_VALUE"""),"")</f>
        <v/>
      </c>
      <c r="AS76" s="18" t="str">
        <f>IFERROR(__xludf.DUMMYFUNCTION("""COMPUTED_VALUE"""),"")</f>
        <v/>
      </c>
      <c r="AT76" s="18" t="str">
        <f>IFERROR(__xludf.DUMMYFUNCTION("""COMPUTED_VALUE"""),"")</f>
        <v/>
      </c>
      <c r="AU76" s="18" t="str">
        <f>IFERROR(__xludf.DUMMYFUNCTION("""COMPUTED_VALUE"""),"")</f>
        <v/>
      </c>
      <c r="AV76" s="18" t="str">
        <f>IFERROR(__xludf.DUMMYFUNCTION("""COMPUTED_VALUE"""),"")</f>
        <v/>
      </c>
      <c r="AW76" s="18" t="str">
        <f>IFERROR(__xludf.DUMMYFUNCTION("""COMPUTED_VALUE"""),"")</f>
        <v/>
      </c>
      <c r="AX76" s="18" t="str">
        <f>IFERROR(__xludf.DUMMYFUNCTION("""COMPUTED_VALUE"""),"")</f>
        <v/>
      </c>
      <c r="AY76" s="18" t="str">
        <f>IFERROR(__xludf.DUMMYFUNCTION("""COMPUTED_VALUE"""),"")</f>
        <v/>
      </c>
      <c r="AZ76" s="18" t="str">
        <f>IFERROR(__xludf.DUMMYFUNCTION("""COMPUTED_VALUE"""),"")</f>
        <v/>
      </c>
      <c r="BA76" s="18" t="str">
        <f>IFERROR(__xludf.DUMMYFUNCTION("""COMPUTED_VALUE"""),"")</f>
        <v/>
      </c>
    </row>
    <row r="77">
      <c r="A77" s="11" t="str">
        <f t="shared" si="1"/>
        <v/>
      </c>
      <c r="B77" s="15"/>
      <c r="C77" s="20"/>
      <c r="D77" s="19"/>
      <c r="E77" s="20"/>
      <c r="F77" s="15"/>
      <c r="G77" s="16"/>
      <c r="H77" s="16"/>
      <c r="I77" s="16"/>
      <c r="J77" s="16"/>
      <c r="K77" s="16"/>
      <c r="L77" s="18" t="str">
        <f>IFERROR(__xludf.DUMMYFUNCTION("""COMPUTED_VALUE"""),"")</f>
        <v/>
      </c>
      <c r="M77" s="18" t="str">
        <f>IFERROR(__xludf.DUMMYFUNCTION("""COMPUTED_VALUE"""),"")</f>
        <v/>
      </c>
      <c r="N77" s="18" t="str">
        <f>IFERROR(__xludf.DUMMYFUNCTION("""COMPUTED_VALUE"""),"")</f>
        <v/>
      </c>
      <c r="O77" s="18" t="str">
        <f>IFERROR(__xludf.DUMMYFUNCTION("""COMPUTED_VALUE"""),"")</f>
        <v/>
      </c>
      <c r="P77" s="18" t="str">
        <f>IFERROR(__xludf.DUMMYFUNCTION("""COMPUTED_VALUE"""),"")</f>
        <v/>
      </c>
      <c r="Q77" s="18" t="str">
        <f>IFERROR(__xludf.DUMMYFUNCTION("""COMPUTED_VALUE"""),"")</f>
        <v/>
      </c>
      <c r="R77" s="18" t="str">
        <f>IFERROR(__xludf.DUMMYFUNCTION("""COMPUTED_VALUE"""),"")</f>
        <v/>
      </c>
      <c r="S77" s="18" t="str">
        <f>IFERROR(__xludf.DUMMYFUNCTION("""COMPUTED_VALUE"""),"")</f>
        <v/>
      </c>
      <c r="T77" s="18" t="str">
        <f>IFERROR(__xludf.DUMMYFUNCTION("""COMPUTED_VALUE"""),"")</f>
        <v/>
      </c>
      <c r="U77" s="18" t="str">
        <f>IFERROR(__xludf.DUMMYFUNCTION("""COMPUTED_VALUE"""),"")</f>
        <v/>
      </c>
      <c r="V77" s="18" t="str">
        <f>IFERROR(__xludf.DUMMYFUNCTION("""COMPUTED_VALUE"""),"")</f>
        <v/>
      </c>
      <c r="W77" s="18" t="str">
        <f>IFERROR(__xludf.DUMMYFUNCTION("""COMPUTED_VALUE"""),"")</f>
        <v/>
      </c>
      <c r="X77" s="18" t="str">
        <f>IFERROR(__xludf.DUMMYFUNCTION("""COMPUTED_VALUE"""),"")</f>
        <v/>
      </c>
      <c r="Y77" s="18" t="str">
        <f>IFERROR(__xludf.DUMMYFUNCTION("""COMPUTED_VALUE"""),"")</f>
        <v/>
      </c>
      <c r="Z77" s="18" t="str">
        <f>IFERROR(__xludf.DUMMYFUNCTION("""COMPUTED_VALUE"""),"")</f>
        <v/>
      </c>
      <c r="AA77" s="18" t="str">
        <f>IFERROR(__xludf.DUMMYFUNCTION("""COMPUTED_VALUE"""),"")</f>
        <v/>
      </c>
      <c r="AB77" s="18" t="str">
        <f>IFERROR(__xludf.DUMMYFUNCTION("""COMPUTED_VALUE"""),"")</f>
        <v/>
      </c>
      <c r="AC77" s="18" t="str">
        <f>IFERROR(__xludf.DUMMYFUNCTION("""COMPUTED_VALUE"""),"")</f>
        <v/>
      </c>
      <c r="AD77" s="18" t="str">
        <f>IFERROR(__xludf.DUMMYFUNCTION("""COMPUTED_VALUE"""),"")</f>
        <v/>
      </c>
      <c r="AE77" s="18" t="str">
        <f>IFERROR(__xludf.DUMMYFUNCTION("""COMPUTED_VALUE"""),"")</f>
        <v/>
      </c>
      <c r="AF77" s="18" t="str">
        <f>IFERROR(__xludf.DUMMYFUNCTION("""COMPUTED_VALUE"""),"")</f>
        <v/>
      </c>
      <c r="AG77" s="18" t="str">
        <f>IFERROR(__xludf.DUMMYFUNCTION("""COMPUTED_VALUE"""),"")</f>
        <v/>
      </c>
      <c r="AH77" s="18" t="str">
        <f>IFERROR(__xludf.DUMMYFUNCTION("""COMPUTED_VALUE"""),"")</f>
        <v/>
      </c>
      <c r="AI77" s="18" t="str">
        <f>IFERROR(__xludf.DUMMYFUNCTION("""COMPUTED_VALUE"""),"")</f>
        <v/>
      </c>
      <c r="AJ77" s="18" t="str">
        <f>IFERROR(__xludf.DUMMYFUNCTION("""COMPUTED_VALUE"""),"")</f>
        <v/>
      </c>
      <c r="AK77" s="18" t="str">
        <f>IFERROR(__xludf.DUMMYFUNCTION("""COMPUTED_VALUE"""),"")</f>
        <v/>
      </c>
      <c r="AL77" s="18" t="str">
        <f>IFERROR(__xludf.DUMMYFUNCTION("""COMPUTED_VALUE"""),"")</f>
        <v/>
      </c>
      <c r="AM77" s="18" t="str">
        <f>IFERROR(__xludf.DUMMYFUNCTION("""COMPUTED_VALUE"""),"")</f>
        <v/>
      </c>
      <c r="AN77" s="18" t="str">
        <f>IFERROR(__xludf.DUMMYFUNCTION("""COMPUTED_VALUE"""),"")</f>
        <v/>
      </c>
      <c r="AO77" s="18" t="str">
        <f>IFERROR(__xludf.DUMMYFUNCTION("""COMPUTED_VALUE"""),"")</f>
        <v/>
      </c>
      <c r="AP77" s="18" t="str">
        <f>IFERROR(__xludf.DUMMYFUNCTION("""COMPUTED_VALUE"""),"")</f>
        <v/>
      </c>
      <c r="AQ77" s="18" t="str">
        <f>IFERROR(__xludf.DUMMYFUNCTION("""COMPUTED_VALUE"""),"")</f>
        <v/>
      </c>
      <c r="AR77" s="18" t="str">
        <f>IFERROR(__xludf.DUMMYFUNCTION("""COMPUTED_VALUE"""),"")</f>
        <v/>
      </c>
      <c r="AS77" s="18" t="str">
        <f>IFERROR(__xludf.DUMMYFUNCTION("""COMPUTED_VALUE"""),"")</f>
        <v/>
      </c>
      <c r="AT77" s="18" t="str">
        <f>IFERROR(__xludf.DUMMYFUNCTION("""COMPUTED_VALUE"""),"")</f>
        <v/>
      </c>
      <c r="AU77" s="18" t="str">
        <f>IFERROR(__xludf.DUMMYFUNCTION("""COMPUTED_VALUE"""),"")</f>
        <v/>
      </c>
      <c r="AV77" s="18" t="str">
        <f>IFERROR(__xludf.DUMMYFUNCTION("""COMPUTED_VALUE"""),"")</f>
        <v/>
      </c>
      <c r="AW77" s="18" t="str">
        <f>IFERROR(__xludf.DUMMYFUNCTION("""COMPUTED_VALUE"""),"")</f>
        <v/>
      </c>
      <c r="AX77" s="18" t="str">
        <f>IFERROR(__xludf.DUMMYFUNCTION("""COMPUTED_VALUE"""),"")</f>
        <v/>
      </c>
      <c r="AY77" s="18" t="str">
        <f>IFERROR(__xludf.DUMMYFUNCTION("""COMPUTED_VALUE"""),"")</f>
        <v/>
      </c>
      <c r="AZ77" s="18" t="str">
        <f>IFERROR(__xludf.DUMMYFUNCTION("""COMPUTED_VALUE"""),"")</f>
        <v/>
      </c>
      <c r="BA77" s="18" t="str">
        <f>IFERROR(__xludf.DUMMYFUNCTION("""COMPUTED_VALUE"""),"")</f>
        <v/>
      </c>
    </row>
    <row r="78">
      <c r="A78" s="11" t="str">
        <f t="shared" si="1"/>
        <v/>
      </c>
      <c r="B78" s="15"/>
      <c r="C78" s="20"/>
      <c r="D78" s="15"/>
      <c r="E78" s="20"/>
      <c r="F78" s="15"/>
      <c r="G78" s="16"/>
      <c r="H78" s="16"/>
      <c r="I78" s="16"/>
      <c r="J78" s="16"/>
      <c r="K78" s="16"/>
      <c r="L78" s="18" t="str">
        <f>IFERROR(__xludf.DUMMYFUNCTION("""COMPUTED_VALUE"""),"")</f>
        <v/>
      </c>
      <c r="M78" s="18" t="str">
        <f>IFERROR(__xludf.DUMMYFUNCTION("""COMPUTED_VALUE"""),"")</f>
        <v/>
      </c>
      <c r="N78" s="18" t="str">
        <f>IFERROR(__xludf.DUMMYFUNCTION("""COMPUTED_VALUE"""),"")</f>
        <v/>
      </c>
      <c r="O78" s="18" t="str">
        <f>IFERROR(__xludf.DUMMYFUNCTION("""COMPUTED_VALUE"""),"")</f>
        <v/>
      </c>
      <c r="P78" s="18" t="str">
        <f>IFERROR(__xludf.DUMMYFUNCTION("""COMPUTED_VALUE"""),"")</f>
        <v/>
      </c>
      <c r="Q78" s="18" t="str">
        <f>IFERROR(__xludf.DUMMYFUNCTION("""COMPUTED_VALUE"""),"")</f>
        <v/>
      </c>
      <c r="R78" s="18" t="str">
        <f>IFERROR(__xludf.DUMMYFUNCTION("""COMPUTED_VALUE"""),"")</f>
        <v/>
      </c>
      <c r="S78" s="18" t="str">
        <f>IFERROR(__xludf.DUMMYFUNCTION("""COMPUTED_VALUE"""),"")</f>
        <v/>
      </c>
      <c r="T78" s="18" t="str">
        <f>IFERROR(__xludf.DUMMYFUNCTION("""COMPUTED_VALUE"""),"")</f>
        <v/>
      </c>
      <c r="U78" s="18" t="str">
        <f>IFERROR(__xludf.DUMMYFUNCTION("""COMPUTED_VALUE"""),"")</f>
        <v/>
      </c>
      <c r="V78" s="18" t="str">
        <f>IFERROR(__xludf.DUMMYFUNCTION("""COMPUTED_VALUE"""),"")</f>
        <v/>
      </c>
      <c r="W78" s="18" t="str">
        <f>IFERROR(__xludf.DUMMYFUNCTION("""COMPUTED_VALUE"""),"")</f>
        <v/>
      </c>
      <c r="X78" s="18" t="str">
        <f>IFERROR(__xludf.DUMMYFUNCTION("""COMPUTED_VALUE"""),"")</f>
        <v/>
      </c>
      <c r="Y78" s="18" t="str">
        <f>IFERROR(__xludf.DUMMYFUNCTION("""COMPUTED_VALUE"""),"")</f>
        <v/>
      </c>
      <c r="Z78" s="18" t="str">
        <f>IFERROR(__xludf.DUMMYFUNCTION("""COMPUTED_VALUE"""),"")</f>
        <v/>
      </c>
      <c r="AA78" s="18" t="str">
        <f>IFERROR(__xludf.DUMMYFUNCTION("""COMPUTED_VALUE"""),"")</f>
        <v/>
      </c>
      <c r="AB78" s="18" t="str">
        <f>IFERROR(__xludf.DUMMYFUNCTION("""COMPUTED_VALUE"""),"")</f>
        <v/>
      </c>
      <c r="AC78" s="18" t="str">
        <f>IFERROR(__xludf.DUMMYFUNCTION("""COMPUTED_VALUE"""),"")</f>
        <v/>
      </c>
      <c r="AD78" s="18" t="str">
        <f>IFERROR(__xludf.DUMMYFUNCTION("""COMPUTED_VALUE"""),"")</f>
        <v/>
      </c>
      <c r="AE78" s="18" t="str">
        <f>IFERROR(__xludf.DUMMYFUNCTION("""COMPUTED_VALUE"""),"")</f>
        <v/>
      </c>
      <c r="AF78" s="18" t="str">
        <f>IFERROR(__xludf.DUMMYFUNCTION("""COMPUTED_VALUE"""),"")</f>
        <v/>
      </c>
      <c r="AG78" s="18" t="str">
        <f>IFERROR(__xludf.DUMMYFUNCTION("""COMPUTED_VALUE"""),"")</f>
        <v/>
      </c>
      <c r="AH78" s="18" t="str">
        <f>IFERROR(__xludf.DUMMYFUNCTION("""COMPUTED_VALUE"""),"")</f>
        <v/>
      </c>
      <c r="AI78" s="18" t="str">
        <f>IFERROR(__xludf.DUMMYFUNCTION("""COMPUTED_VALUE"""),"")</f>
        <v/>
      </c>
      <c r="AJ78" s="18" t="str">
        <f>IFERROR(__xludf.DUMMYFUNCTION("""COMPUTED_VALUE"""),"")</f>
        <v/>
      </c>
      <c r="AK78" s="18" t="str">
        <f>IFERROR(__xludf.DUMMYFUNCTION("""COMPUTED_VALUE"""),"")</f>
        <v/>
      </c>
      <c r="AL78" s="18" t="str">
        <f>IFERROR(__xludf.DUMMYFUNCTION("""COMPUTED_VALUE"""),"")</f>
        <v/>
      </c>
      <c r="AM78" s="18" t="str">
        <f>IFERROR(__xludf.DUMMYFUNCTION("""COMPUTED_VALUE"""),"")</f>
        <v/>
      </c>
      <c r="AN78" s="18" t="str">
        <f>IFERROR(__xludf.DUMMYFUNCTION("""COMPUTED_VALUE"""),"")</f>
        <v/>
      </c>
      <c r="AO78" s="18" t="str">
        <f>IFERROR(__xludf.DUMMYFUNCTION("""COMPUTED_VALUE"""),"")</f>
        <v/>
      </c>
      <c r="AP78" s="18" t="str">
        <f>IFERROR(__xludf.DUMMYFUNCTION("""COMPUTED_VALUE"""),"")</f>
        <v/>
      </c>
      <c r="AQ78" s="18" t="str">
        <f>IFERROR(__xludf.DUMMYFUNCTION("""COMPUTED_VALUE"""),"")</f>
        <v/>
      </c>
      <c r="AR78" s="18" t="str">
        <f>IFERROR(__xludf.DUMMYFUNCTION("""COMPUTED_VALUE"""),"")</f>
        <v/>
      </c>
      <c r="AS78" s="18" t="str">
        <f>IFERROR(__xludf.DUMMYFUNCTION("""COMPUTED_VALUE"""),"")</f>
        <v/>
      </c>
      <c r="AT78" s="18" t="str">
        <f>IFERROR(__xludf.DUMMYFUNCTION("""COMPUTED_VALUE"""),"")</f>
        <v/>
      </c>
      <c r="AU78" s="18" t="str">
        <f>IFERROR(__xludf.DUMMYFUNCTION("""COMPUTED_VALUE"""),"")</f>
        <v/>
      </c>
      <c r="AV78" s="18" t="str">
        <f>IFERROR(__xludf.DUMMYFUNCTION("""COMPUTED_VALUE"""),"")</f>
        <v/>
      </c>
      <c r="AW78" s="18" t="str">
        <f>IFERROR(__xludf.DUMMYFUNCTION("""COMPUTED_VALUE"""),"")</f>
        <v/>
      </c>
      <c r="AX78" s="18" t="str">
        <f>IFERROR(__xludf.DUMMYFUNCTION("""COMPUTED_VALUE"""),"")</f>
        <v/>
      </c>
      <c r="AY78" s="18" t="str">
        <f>IFERROR(__xludf.DUMMYFUNCTION("""COMPUTED_VALUE"""),"")</f>
        <v/>
      </c>
      <c r="AZ78" s="18" t="str">
        <f>IFERROR(__xludf.DUMMYFUNCTION("""COMPUTED_VALUE"""),"")</f>
        <v/>
      </c>
      <c r="BA78" s="18" t="str">
        <f>IFERROR(__xludf.DUMMYFUNCTION("""COMPUTED_VALUE"""),"")</f>
        <v/>
      </c>
    </row>
    <row r="79">
      <c r="A79" s="11" t="str">
        <f t="shared" si="1"/>
        <v/>
      </c>
      <c r="B79" s="15"/>
      <c r="C79" s="20"/>
      <c r="D79" s="19"/>
      <c r="E79" s="20"/>
      <c r="F79" s="15"/>
      <c r="G79" s="16"/>
      <c r="H79" s="16"/>
      <c r="I79" s="16"/>
      <c r="J79" s="16"/>
      <c r="K79" s="16"/>
      <c r="L79" s="18" t="str">
        <f>IFERROR(__xludf.DUMMYFUNCTION("""COMPUTED_VALUE"""),"")</f>
        <v/>
      </c>
      <c r="M79" s="18" t="str">
        <f>IFERROR(__xludf.DUMMYFUNCTION("""COMPUTED_VALUE"""),"")</f>
        <v/>
      </c>
      <c r="N79" s="18" t="str">
        <f>IFERROR(__xludf.DUMMYFUNCTION("""COMPUTED_VALUE"""),"")</f>
        <v/>
      </c>
      <c r="O79" s="18" t="str">
        <f>IFERROR(__xludf.DUMMYFUNCTION("""COMPUTED_VALUE"""),"")</f>
        <v/>
      </c>
      <c r="P79" s="18" t="str">
        <f>IFERROR(__xludf.DUMMYFUNCTION("""COMPUTED_VALUE"""),"")</f>
        <v/>
      </c>
      <c r="Q79" s="18" t="str">
        <f>IFERROR(__xludf.DUMMYFUNCTION("""COMPUTED_VALUE"""),"")</f>
        <v/>
      </c>
      <c r="R79" s="18" t="str">
        <f>IFERROR(__xludf.DUMMYFUNCTION("""COMPUTED_VALUE"""),"")</f>
        <v/>
      </c>
      <c r="S79" s="18" t="str">
        <f>IFERROR(__xludf.DUMMYFUNCTION("""COMPUTED_VALUE"""),"")</f>
        <v/>
      </c>
      <c r="T79" s="18" t="str">
        <f>IFERROR(__xludf.DUMMYFUNCTION("""COMPUTED_VALUE"""),"")</f>
        <v/>
      </c>
      <c r="U79" s="18" t="str">
        <f>IFERROR(__xludf.DUMMYFUNCTION("""COMPUTED_VALUE"""),"")</f>
        <v/>
      </c>
      <c r="V79" s="18" t="str">
        <f>IFERROR(__xludf.DUMMYFUNCTION("""COMPUTED_VALUE"""),"")</f>
        <v/>
      </c>
      <c r="W79" s="18" t="str">
        <f>IFERROR(__xludf.DUMMYFUNCTION("""COMPUTED_VALUE"""),"")</f>
        <v/>
      </c>
      <c r="X79" s="18" t="str">
        <f>IFERROR(__xludf.DUMMYFUNCTION("""COMPUTED_VALUE"""),"")</f>
        <v/>
      </c>
      <c r="Y79" s="18" t="str">
        <f>IFERROR(__xludf.DUMMYFUNCTION("""COMPUTED_VALUE"""),"")</f>
        <v/>
      </c>
      <c r="Z79" s="18" t="str">
        <f>IFERROR(__xludf.DUMMYFUNCTION("""COMPUTED_VALUE"""),"")</f>
        <v/>
      </c>
      <c r="AA79" s="18" t="str">
        <f>IFERROR(__xludf.DUMMYFUNCTION("""COMPUTED_VALUE"""),"")</f>
        <v/>
      </c>
      <c r="AB79" s="18" t="str">
        <f>IFERROR(__xludf.DUMMYFUNCTION("""COMPUTED_VALUE"""),"")</f>
        <v/>
      </c>
      <c r="AC79" s="18" t="str">
        <f>IFERROR(__xludf.DUMMYFUNCTION("""COMPUTED_VALUE"""),"")</f>
        <v/>
      </c>
      <c r="AD79" s="18" t="str">
        <f>IFERROR(__xludf.DUMMYFUNCTION("""COMPUTED_VALUE"""),"")</f>
        <v/>
      </c>
      <c r="AE79" s="18" t="str">
        <f>IFERROR(__xludf.DUMMYFUNCTION("""COMPUTED_VALUE"""),"")</f>
        <v/>
      </c>
      <c r="AF79" s="18" t="str">
        <f>IFERROR(__xludf.DUMMYFUNCTION("""COMPUTED_VALUE"""),"")</f>
        <v/>
      </c>
      <c r="AG79" s="18" t="str">
        <f>IFERROR(__xludf.DUMMYFUNCTION("""COMPUTED_VALUE"""),"")</f>
        <v/>
      </c>
      <c r="AH79" s="18" t="str">
        <f>IFERROR(__xludf.DUMMYFUNCTION("""COMPUTED_VALUE"""),"")</f>
        <v/>
      </c>
      <c r="AI79" s="18" t="str">
        <f>IFERROR(__xludf.DUMMYFUNCTION("""COMPUTED_VALUE"""),"")</f>
        <v/>
      </c>
      <c r="AJ79" s="18" t="str">
        <f>IFERROR(__xludf.DUMMYFUNCTION("""COMPUTED_VALUE"""),"")</f>
        <v/>
      </c>
      <c r="AK79" s="18" t="str">
        <f>IFERROR(__xludf.DUMMYFUNCTION("""COMPUTED_VALUE"""),"")</f>
        <v/>
      </c>
      <c r="AL79" s="18" t="str">
        <f>IFERROR(__xludf.DUMMYFUNCTION("""COMPUTED_VALUE"""),"")</f>
        <v/>
      </c>
      <c r="AM79" s="18" t="str">
        <f>IFERROR(__xludf.DUMMYFUNCTION("""COMPUTED_VALUE"""),"")</f>
        <v/>
      </c>
      <c r="AN79" s="18" t="str">
        <f>IFERROR(__xludf.DUMMYFUNCTION("""COMPUTED_VALUE"""),"")</f>
        <v/>
      </c>
      <c r="AO79" s="18" t="str">
        <f>IFERROR(__xludf.DUMMYFUNCTION("""COMPUTED_VALUE"""),"")</f>
        <v/>
      </c>
      <c r="AP79" s="18" t="str">
        <f>IFERROR(__xludf.DUMMYFUNCTION("""COMPUTED_VALUE"""),"")</f>
        <v/>
      </c>
      <c r="AQ79" s="18" t="str">
        <f>IFERROR(__xludf.DUMMYFUNCTION("""COMPUTED_VALUE"""),"")</f>
        <v/>
      </c>
      <c r="AR79" s="18" t="str">
        <f>IFERROR(__xludf.DUMMYFUNCTION("""COMPUTED_VALUE"""),"")</f>
        <v/>
      </c>
      <c r="AS79" s="18" t="str">
        <f>IFERROR(__xludf.DUMMYFUNCTION("""COMPUTED_VALUE"""),"")</f>
        <v/>
      </c>
      <c r="AT79" s="18" t="str">
        <f>IFERROR(__xludf.DUMMYFUNCTION("""COMPUTED_VALUE"""),"")</f>
        <v/>
      </c>
      <c r="AU79" s="18" t="str">
        <f>IFERROR(__xludf.DUMMYFUNCTION("""COMPUTED_VALUE"""),"")</f>
        <v/>
      </c>
      <c r="AV79" s="18" t="str">
        <f>IFERROR(__xludf.DUMMYFUNCTION("""COMPUTED_VALUE"""),"")</f>
        <v/>
      </c>
      <c r="AW79" s="18" t="str">
        <f>IFERROR(__xludf.DUMMYFUNCTION("""COMPUTED_VALUE"""),"")</f>
        <v/>
      </c>
      <c r="AX79" s="18" t="str">
        <f>IFERROR(__xludf.DUMMYFUNCTION("""COMPUTED_VALUE"""),"")</f>
        <v/>
      </c>
      <c r="AY79" s="18" t="str">
        <f>IFERROR(__xludf.DUMMYFUNCTION("""COMPUTED_VALUE"""),"")</f>
        <v/>
      </c>
      <c r="AZ79" s="18" t="str">
        <f>IFERROR(__xludf.DUMMYFUNCTION("""COMPUTED_VALUE"""),"")</f>
        <v/>
      </c>
      <c r="BA79" s="18" t="str">
        <f>IFERROR(__xludf.DUMMYFUNCTION("""COMPUTED_VALUE"""),"")</f>
        <v/>
      </c>
    </row>
    <row r="80">
      <c r="A80" s="11" t="str">
        <f t="shared" si="1"/>
        <v/>
      </c>
      <c r="B80" s="15"/>
      <c r="C80" s="20"/>
      <c r="D80" s="19"/>
      <c r="E80" s="20"/>
      <c r="F80" s="15"/>
      <c r="G80" s="16"/>
      <c r="H80" s="16"/>
      <c r="I80" s="16"/>
      <c r="J80" s="16"/>
      <c r="K80" s="16"/>
      <c r="L80" s="18" t="str">
        <f>IFERROR(__xludf.DUMMYFUNCTION("""COMPUTED_VALUE"""),"")</f>
        <v/>
      </c>
      <c r="M80" s="18" t="str">
        <f>IFERROR(__xludf.DUMMYFUNCTION("""COMPUTED_VALUE"""),"")</f>
        <v/>
      </c>
      <c r="N80" s="18" t="str">
        <f>IFERROR(__xludf.DUMMYFUNCTION("""COMPUTED_VALUE"""),"")</f>
        <v/>
      </c>
      <c r="O80" s="18" t="str">
        <f>IFERROR(__xludf.DUMMYFUNCTION("""COMPUTED_VALUE"""),"")</f>
        <v/>
      </c>
      <c r="P80" s="18" t="str">
        <f>IFERROR(__xludf.DUMMYFUNCTION("""COMPUTED_VALUE"""),"")</f>
        <v/>
      </c>
      <c r="Q80" s="18" t="str">
        <f>IFERROR(__xludf.DUMMYFUNCTION("""COMPUTED_VALUE"""),"")</f>
        <v/>
      </c>
      <c r="R80" s="18" t="str">
        <f>IFERROR(__xludf.DUMMYFUNCTION("""COMPUTED_VALUE"""),"")</f>
        <v/>
      </c>
      <c r="S80" s="18" t="str">
        <f>IFERROR(__xludf.DUMMYFUNCTION("""COMPUTED_VALUE"""),"")</f>
        <v/>
      </c>
      <c r="T80" s="18" t="str">
        <f>IFERROR(__xludf.DUMMYFUNCTION("""COMPUTED_VALUE"""),"")</f>
        <v/>
      </c>
      <c r="U80" s="18" t="str">
        <f>IFERROR(__xludf.DUMMYFUNCTION("""COMPUTED_VALUE"""),"")</f>
        <v/>
      </c>
      <c r="V80" s="18" t="str">
        <f>IFERROR(__xludf.DUMMYFUNCTION("""COMPUTED_VALUE"""),"")</f>
        <v/>
      </c>
      <c r="W80" s="18" t="str">
        <f>IFERROR(__xludf.DUMMYFUNCTION("""COMPUTED_VALUE"""),"")</f>
        <v/>
      </c>
      <c r="X80" s="18" t="str">
        <f>IFERROR(__xludf.DUMMYFUNCTION("""COMPUTED_VALUE"""),"")</f>
        <v/>
      </c>
      <c r="Y80" s="18" t="str">
        <f>IFERROR(__xludf.DUMMYFUNCTION("""COMPUTED_VALUE"""),"")</f>
        <v/>
      </c>
      <c r="Z80" s="18" t="str">
        <f>IFERROR(__xludf.DUMMYFUNCTION("""COMPUTED_VALUE"""),"")</f>
        <v/>
      </c>
      <c r="AA80" s="18" t="str">
        <f>IFERROR(__xludf.DUMMYFUNCTION("""COMPUTED_VALUE"""),"")</f>
        <v/>
      </c>
      <c r="AB80" s="18" t="str">
        <f>IFERROR(__xludf.DUMMYFUNCTION("""COMPUTED_VALUE"""),"")</f>
        <v/>
      </c>
      <c r="AC80" s="18" t="str">
        <f>IFERROR(__xludf.DUMMYFUNCTION("""COMPUTED_VALUE"""),"")</f>
        <v/>
      </c>
      <c r="AD80" s="18" t="str">
        <f>IFERROR(__xludf.DUMMYFUNCTION("""COMPUTED_VALUE"""),"")</f>
        <v/>
      </c>
      <c r="AE80" s="18" t="str">
        <f>IFERROR(__xludf.DUMMYFUNCTION("""COMPUTED_VALUE"""),"")</f>
        <v/>
      </c>
      <c r="AF80" s="18" t="str">
        <f>IFERROR(__xludf.DUMMYFUNCTION("""COMPUTED_VALUE"""),"")</f>
        <v/>
      </c>
      <c r="AG80" s="18" t="str">
        <f>IFERROR(__xludf.DUMMYFUNCTION("""COMPUTED_VALUE"""),"")</f>
        <v/>
      </c>
      <c r="AH80" s="18" t="str">
        <f>IFERROR(__xludf.DUMMYFUNCTION("""COMPUTED_VALUE"""),"")</f>
        <v/>
      </c>
      <c r="AI80" s="18" t="str">
        <f>IFERROR(__xludf.DUMMYFUNCTION("""COMPUTED_VALUE"""),"")</f>
        <v/>
      </c>
      <c r="AJ80" s="18" t="str">
        <f>IFERROR(__xludf.DUMMYFUNCTION("""COMPUTED_VALUE"""),"")</f>
        <v/>
      </c>
      <c r="AK80" s="18" t="str">
        <f>IFERROR(__xludf.DUMMYFUNCTION("""COMPUTED_VALUE"""),"")</f>
        <v/>
      </c>
      <c r="AL80" s="18" t="str">
        <f>IFERROR(__xludf.DUMMYFUNCTION("""COMPUTED_VALUE"""),"")</f>
        <v/>
      </c>
      <c r="AM80" s="18" t="str">
        <f>IFERROR(__xludf.DUMMYFUNCTION("""COMPUTED_VALUE"""),"")</f>
        <v/>
      </c>
      <c r="AN80" s="18" t="str">
        <f>IFERROR(__xludf.DUMMYFUNCTION("""COMPUTED_VALUE"""),"")</f>
        <v/>
      </c>
      <c r="AO80" s="18" t="str">
        <f>IFERROR(__xludf.DUMMYFUNCTION("""COMPUTED_VALUE"""),"")</f>
        <v/>
      </c>
      <c r="AP80" s="18" t="str">
        <f>IFERROR(__xludf.DUMMYFUNCTION("""COMPUTED_VALUE"""),"")</f>
        <v/>
      </c>
      <c r="AQ80" s="18" t="str">
        <f>IFERROR(__xludf.DUMMYFUNCTION("""COMPUTED_VALUE"""),"")</f>
        <v/>
      </c>
      <c r="AR80" s="18" t="str">
        <f>IFERROR(__xludf.DUMMYFUNCTION("""COMPUTED_VALUE"""),"")</f>
        <v/>
      </c>
      <c r="AS80" s="18" t="str">
        <f>IFERROR(__xludf.DUMMYFUNCTION("""COMPUTED_VALUE"""),"")</f>
        <v/>
      </c>
      <c r="AT80" s="18" t="str">
        <f>IFERROR(__xludf.DUMMYFUNCTION("""COMPUTED_VALUE"""),"")</f>
        <v/>
      </c>
      <c r="AU80" s="18" t="str">
        <f>IFERROR(__xludf.DUMMYFUNCTION("""COMPUTED_VALUE"""),"")</f>
        <v/>
      </c>
      <c r="AV80" s="18" t="str">
        <f>IFERROR(__xludf.DUMMYFUNCTION("""COMPUTED_VALUE"""),"")</f>
        <v/>
      </c>
      <c r="AW80" s="18" t="str">
        <f>IFERROR(__xludf.DUMMYFUNCTION("""COMPUTED_VALUE"""),"")</f>
        <v/>
      </c>
      <c r="AX80" s="18" t="str">
        <f>IFERROR(__xludf.DUMMYFUNCTION("""COMPUTED_VALUE"""),"")</f>
        <v/>
      </c>
      <c r="AY80" s="18" t="str">
        <f>IFERROR(__xludf.DUMMYFUNCTION("""COMPUTED_VALUE"""),"")</f>
        <v/>
      </c>
      <c r="AZ80" s="18" t="str">
        <f>IFERROR(__xludf.DUMMYFUNCTION("""COMPUTED_VALUE"""),"")</f>
        <v/>
      </c>
      <c r="BA80" s="18" t="str">
        <f>IFERROR(__xludf.DUMMYFUNCTION("""COMPUTED_VALUE"""),"")</f>
        <v/>
      </c>
    </row>
    <row r="81">
      <c r="A81" s="11" t="str">
        <f t="shared" si="1"/>
        <v/>
      </c>
      <c r="B81" s="15"/>
      <c r="C81" s="20"/>
      <c r="D81" s="15"/>
      <c r="E81" s="20"/>
      <c r="F81" s="15"/>
      <c r="G81" s="16"/>
      <c r="H81" s="16"/>
      <c r="I81" s="16"/>
      <c r="J81" s="16"/>
      <c r="K81" s="16"/>
      <c r="L81" s="18" t="str">
        <f>IFERROR(__xludf.DUMMYFUNCTION("""COMPUTED_VALUE"""),"")</f>
        <v/>
      </c>
      <c r="M81" s="18" t="str">
        <f>IFERROR(__xludf.DUMMYFUNCTION("""COMPUTED_VALUE"""),"")</f>
        <v/>
      </c>
      <c r="N81" s="18" t="str">
        <f>IFERROR(__xludf.DUMMYFUNCTION("""COMPUTED_VALUE"""),"")</f>
        <v/>
      </c>
      <c r="O81" s="18" t="str">
        <f>IFERROR(__xludf.DUMMYFUNCTION("""COMPUTED_VALUE"""),"")</f>
        <v/>
      </c>
      <c r="P81" s="18" t="str">
        <f>IFERROR(__xludf.DUMMYFUNCTION("""COMPUTED_VALUE"""),"")</f>
        <v/>
      </c>
      <c r="Q81" s="18" t="str">
        <f>IFERROR(__xludf.DUMMYFUNCTION("""COMPUTED_VALUE"""),"")</f>
        <v/>
      </c>
      <c r="R81" s="18" t="str">
        <f>IFERROR(__xludf.DUMMYFUNCTION("""COMPUTED_VALUE"""),"")</f>
        <v/>
      </c>
      <c r="S81" s="18" t="str">
        <f>IFERROR(__xludf.DUMMYFUNCTION("""COMPUTED_VALUE"""),"")</f>
        <v/>
      </c>
      <c r="T81" s="18" t="str">
        <f>IFERROR(__xludf.DUMMYFUNCTION("""COMPUTED_VALUE"""),"")</f>
        <v/>
      </c>
      <c r="U81" s="18" t="str">
        <f>IFERROR(__xludf.DUMMYFUNCTION("""COMPUTED_VALUE"""),"")</f>
        <v/>
      </c>
      <c r="V81" s="18" t="str">
        <f>IFERROR(__xludf.DUMMYFUNCTION("""COMPUTED_VALUE"""),"")</f>
        <v/>
      </c>
      <c r="W81" s="18" t="str">
        <f>IFERROR(__xludf.DUMMYFUNCTION("""COMPUTED_VALUE"""),"")</f>
        <v/>
      </c>
      <c r="X81" s="18" t="str">
        <f>IFERROR(__xludf.DUMMYFUNCTION("""COMPUTED_VALUE"""),"")</f>
        <v/>
      </c>
      <c r="Y81" s="18" t="str">
        <f>IFERROR(__xludf.DUMMYFUNCTION("""COMPUTED_VALUE"""),"")</f>
        <v/>
      </c>
      <c r="Z81" s="18" t="str">
        <f>IFERROR(__xludf.DUMMYFUNCTION("""COMPUTED_VALUE"""),"")</f>
        <v/>
      </c>
      <c r="AA81" s="18" t="str">
        <f>IFERROR(__xludf.DUMMYFUNCTION("""COMPUTED_VALUE"""),"")</f>
        <v/>
      </c>
      <c r="AB81" s="18" t="str">
        <f>IFERROR(__xludf.DUMMYFUNCTION("""COMPUTED_VALUE"""),"")</f>
        <v/>
      </c>
      <c r="AC81" s="18" t="str">
        <f>IFERROR(__xludf.DUMMYFUNCTION("""COMPUTED_VALUE"""),"")</f>
        <v/>
      </c>
      <c r="AD81" s="18" t="str">
        <f>IFERROR(__xludf.DUMMYFUNCTION("""COMPUTED_VALUE"""),"")</f>
        <v/>
      </c>
      <c r="AE81" s="18" t="str">
        <f>IFERROR(__xludf.DUMMYFUNCTION("""COMPUTED_VALUE"""),"")</f>
        <v/>
      </c>
      <c r="AF81" s="18" t="str">
        <f>IFERROR(__xludf.DUMMYFUNCTION("""COMPUTED_VALUE"""),"")</f>
        <v/>
      </c>
      <c r="AG81" s="18" t="str">
        <f>IFERROR(__xludf.DUMMYFUNCTION("""COMPUTED_VALUE"""),"")</f>
        <v/>
      </c>
      <c r="AH81" s="18" t="str">
        <f>IFERROR(__xludf.DUMMYFUNCTION("""COMPUTED_VALUE"""),"")</f>
        <v/>
      </c>
      <c r="AI81" s="18" t="str">
        <f>IFERROR(__xludf.DUMMYFUNCTION("""COMPUTED_VALUE"""),"")</f>
        <v/>
      </c>
      <c r="AJ81" s="18" t="str">
        <f>IFERROR(__xludf.DUMMYFUNCTION("""COMPUTED_VALUE"""),"")</f>
        <v/>
      </c>
      <c r="AK81" s="18" t="str">
        <f>IFERROR(__xludf.DUMMYFUNCTION("""COMPUTED_VALUE"""),"")</f>
        <v/>
      </c>
      <c r="AL81" s="18" t="str">
        <f>IFERROR(__xludf.DUMMYFUNCTION("""COMPUTED_VALUE"""),"")</f>
        <v/>
      </c>
      <c r="AM81" s="18" t="str">
        <f>IFERROR(__xludf.DUMMYFUNCTION("""COMPUTED_VALUE"""),"")</f>
        <v/>
      </c>
      <c r="AN81" s="18" t="str">
        <f>IFERROR(__xludf.DUMMYFUNCTION("""COMPUTED_VALUE"""),"")</f>
        <v/>
      </c>
      <c r="AO81" s="18" t="str">
        <f>IFERROR(__xludf.DUMMYFUNCTION("""COMPUTED_VALUE"""),"")</f>
        <v/>
      </c>
      <c r="AP81" s="18" t="str">
        <f>IFERROR(__xludf.DUMMYFUNCTION("""COMPUTED_VALUE"""),"")</f>
        <v/>
      </c>
      <c r="AQ81" s="18" t="str">
        <f>IFERROR(__xludf.DUMMYFUNCTION("""COMPUTED_VALUE"""),"")</f>
        <v/>
      </c>
      <c r="AR81" s="18" t="str">
        <f>IFERROR(__xludf.DUMMYFUNCTION("""COMPUTED_VALUE"""),"")</f>
        <v/>
      </c>
      <c r="AS81" s="18" t="str">
        <f>IFERROR(__xludf.DUMMYFUNCTION("""COMPUTED_VALUE"""),"")</f>
        <v/>
      </c>
      <c r="AT81" s="18" t="str">
        <f>IFERROR(__xludf.DUMMYFUNCTION("""COMPUTED_VALUE"""),"")</f>
        <v/>
      </c>
      <c r="AU81" s="18" t="str">
        <f>IFERROR(__xludf.DUMMYFUNCTION("""COMPUTED_VALUE"""),"")</f>
        <v/>
      </c>
      <c r="AV81" s="18" t="str">
        <f>IFERROR(__xludf.DUMMYFUNCTION("""COMPUTED_VALUE"""),"")</f>
        <v/>
      </c>
      <c r="AW81" s="18" t="str">
        <f>IFERROR(__xludf.DUMMYFUNCTION("""COMPUTED_VALUE"""),"")</f>
        <v/>
      </c>
      <c r="AX81" s="18" t="str">
        <f>IFERROR(__xludf.DUMMYFUNCTION("""COMPUTED_VALUE"""),"")</f>
        <v/>
      </c>
      <c r="AY81" s="18" t="str">
        <f>IFERROR(__xludf.DUMMYFUNCTION("""COMPUTED_VALUE"""),"")</f>
        <v/>
      </c>
      <c r="AZ81" s="18" t="str">
        <f>IFERROR(__xludf.DUMMYFUNCTION("""COMPUTED_VALUE"""),"")</f>
        <v/>
      </c>
      <c r="BA81" s="18" t="str">
        <f>IFERROR(__xludf.DUMMYFUNCTION("""COMPUTED_VALUE"""),"")</f>
        <v/>
      </c>
    </row>
    <row r="82">
      <c r="A82" s="11" t="str">
        <f t="shared" si="1"/>
        <v/>
      </c>
      <c r="B82" s="15"/>
      <c r="C82" s="16"/>
      <c r="D82" s="15"/>
      <c r="E82" s="16"/>
      <c r="F82" s="15"/>
      <c r="G82" s="16"/>
      <c r="H82" s="16"/>
      <c r="I82" s="16"/>
      <c r="J82" s="16"/>
      <c r="K82" s="16"/>
      <c r="L82" s="18" t="str">
        <f>IFERROR(__xludf.DUMMYFUNCTION("""COMPUTED_VALUE"""),"")</f>
        <v/>
      </c>
      <c r="M82" s="18" t="str">
        <f>IFERROR(__xludf.DUMMYFUNCTION("""COMPUTED_VALUE"""),"")</f>
        <v/>
      </c>
      <c r="N82" s="18" t="str">
        <f>IFERROR(__xludf.DUMMYFUNCTION("""COMPUTED_VALUE"""),"")</f>
        <v/>
      </c>
      <c r="O82" s="18" t="str">
        <f>IFERROR(__xludf.DUMMYFUNCTION("""COMPUTED_VALUE"""),"")</f>
        <v/>
      </c>
      <c r="P82" s="18" t="str">
        <f>IFERROR(__xludf.DUMMYFUNCTION("""COMPUTED_VALUE"""),"")</f>
        <v/>
      </c>
      <c r="Q82" s="18" t="str">
        <f>IFERROR(__xludf.DUMMYFUNCTION("""COMPUTED_VALUE"""),"")</f>
        <v/>
      </c>
      <c r="R82" s="18" t="str">
        <f>IFERROR(__xludf.DUMMYFUNCTION("""COMPUTED_VALUE"""),"")</f>
        <v/>
      </c>
      <c r="S82" s="18" t="str">
        <f>IFERROR(__xludf.DUMMYFUNCTION("""COMPUTED_VALUE"""),"")</f>
        <v/>
      </c>
      <c r="T82" s="18" t="str">
        <f>IFERROR(__xludf.DUMMYFUNCTION("""COMPUTED_VALUE"""),"")</f>
        <v/>
      </c>
      <c r="U82" s="18" t="str">
        <f>IFERROR(__xludf.DUMMYFUNCTION("""COMPUTED_VALUE"""),"")</f>
        <v/>
      </c>
      <c r="V82" s="18" t="str">
        <f>IFERROR(__xludf.DUMMYFUNCTION("""COMPUTED_VALUE"""),"")</f>
        <v/>
      </c>
      <c r="W82" s="18" t="str">
        <f>IFERROR(__xludf.DUMMYFUNCTION("""COMPUTED_VALUE"""),"")</f>
        <v/>
      </c>
      <c r="X82" s="18" t="str">
        <f>IFERROR(__xludf.DUMMYFUNCTION("""COMPUTED_VALUE"""),"")</f>
        <v/>
      </c>
      <c r="Y82" s="18" t="str">
        <f>IFERROR(__xludf.DUMMYFUNCTION("""COMPUTED_VALUE"""),"")</f>
        <v/>
      </c>
      <c r="Z82" s="18" t="str">
        <f>IFERROR(__xludf.DUMMYFUNCTION("""COMPUTED_VALUE"""),"")</f>
        <v/>
      </c>
      <c r="AA82" s="18" t="str">
        <f>IFERROR(__xludf.DUMMYFUNCTION("""COMPUTED_VALUE"""),"")</f>
        <v/>
      </c>
      <c r="AB82" s="18" t="str">
        <f>IFERROR(__xludf.DUMMYFUNCTION("""COMPUTED_VALUE"""),"")</f>
        <v/>
      </c>
      <c r="AC82" s="18" t="str">
        <f>IFERROR(__xludf.DUMMYFUNCTION("""COMPUTED_VALUE"""),"")</f>
        <v/>
      </c>
      <c r="AD82" s="18" t="str">
        <f>IFERROR(__xludf.DUMMYFUNCTION("""COMPUTED_VALUE"""),"")</f>
        <v/>
      </c>
      <c r="AE82" s="18" t="str">
        <f>IFERROR(__xludf.DUMMYFUNCTION("""COMPUTED_VALUE"""),"")</f>
        <v/>
      </c>
      <c r="AF82" s="18" t="str">
        <f>IFERROR(__xludf.DUMMYFUNCTION("""COMPUTED_VALUE"""),"")</f>
        <v/>
      </c>
      <c r="AG82" s="18" t="str">
        <f>IFERROR(__xludf.DUMMYFUNCTION("""COMPUTED_VALUE"""),"")</f>
        <v/>
      </c>
      <c r="AH82" s="18" t="str">
        <f>IFERROR(__xludf.DUMMYFUNCTION("""COMPUTED_VALUE"""),"")</f>
        <v/>
      </c>
      <c r="AI82" s="18" t="str">
        <f>IFERROR(__xludf.DUMMYFUNCTION("""COMPUTED_VALUE"""),"")</f>
        <v/>
      </c>
      <c r="AJ82" s="18" t="str">
        <f>IFERROR(__xludf.DUMMYFUNCTION("""COMPUTED_VALUE"""),"")</f>
        <v/>
      </c>
      <c r="AK82" s="18" t="str">
        <f>IFERROR(__xludf.DUMMYFUNCTION("""COMPUTED_VALUE"""),"")</f>
        <v/>
      </c>
      <c r="AL82" s="18" t="str">
        <f>IFERROR(__xludf.DUMMYFUNCTION("""COMPUTED_VALUE"""),"")</f>
        <v/>
      </c>
      <c r="AM82" s="18" t="str">
        <f>IFERROR(__xludf.DUMMYFUNCTION("""COMPUTED_VALUE"""),"")</f>
        <v/>
      </c>
      <c r="AN82" s="18" t="str">
        <f>IFERROR(__xludf.DUMMYFUNCTION("""COMPUTED_VALUE"""),"")</f>
        <v/>
      </c>
      <c r="AO82" s="18" t="str">
        <f>IFERROR(__xludf.DUMMYFUNCTION("""COMPUTED_VALUE"""),"")</f>
        <v/>
      </c>
      <c r="AP82" s="18" t="str">
        <f>IFERROR(__xludf.DUMMYFUNCTION("""COMPUTED_VALUE"""),"")</f>
        <v/>
      </c>
      <c r="AQ82" s="18" t="str">
        <f>IFERROR(__xludf.DUMMYFUNCTION("""COMPUTED_VALUE"""),"")</f>
        <v/>
      </c>
      <c r="AR82" s="18" t="str">
        <f>IFERROR(__xludf.DUMMYFUNCTION("""COMPUTED_VALUE"""),"")</f>
        <v/>
      </c>
      <c r="AS82" s="18" t="str">
        <f>IFERROR(__xludf.DUMMYFUNCTION("""COMPUTED_VALUE"""),"")</f>
        <v/>
      </c>
      <c r="AT82" s="18" t="str">
        <f>IFERROR(__xludf.DUMMYFUNCTION("""COMPUTED_VALUE"""),"")</f>
        <v/>
      </c>
      <c r="AU82" s="18" t="str">
        <f>IFERROR(__xludf.DUMMYFUNCTION("""COMPUTED_VALUE"""),"")</f>
        <v/>
      </c>
      <c r="AV82" s="18" t="str">
        <f>IFERROR(__xludf.DUMMYFUNCTION("""COMPUTED_VALUE"""),"")</f>
        <v/>
      </c>
      <c r="AW82" s="18" t="str">
        <f>IFERROR(__xludf.DUMMYFUNCTION("""COMPUTED_VALUE"""),"")</f>
        <v/>
      </c>
      <c r="AX82" s="18" t="str">
        <f>IFERROR(__xludf.DUMMYFUNCTION("""COMPUTED_VALUE"""),"")</f>
        <v/>
      </c>
      <c r="AY82" s="18" t="str">
        <f>IFERROR(__xludf.DUMMYFUNCTION("""COMPUTED_VALUE"""),"")</f>
        <v/>
      </c>
      <c r="AZ82" s="18" t="str">
        <f>IFERROR(__xludf.DUMMYFUNCTION("""COMPUTED_VALUE"""),"")</f>
        <v/>
      </c>
      <c r="BA82" s="18" t="str">
        <f>IFERROR(__xludf.DUMMYFUNCTION("""COMPUTED_VALUE"""),"")</f>
        <v/>
      </c>
    </row>
    <row r="83">
      <c r="A83" s="11" t="str">
        <f t="shared" si="1"/>
        <v/>
      </c>
      <c r="B83" s="15"/>
      <c r="C83" s="16"/>
      <c r="D83" s="15"/>
      <c r="E83" s="16"/>
      <c r="F83" s="15"/>
      <c r="G83" s="16"/>
      <c r="H83" s="16"/>
      <c r="I83" s="16"/>
      <c r="J83" s="16"/>
      <c r="K83" s="16"/>
      <c r="L83" s="18" t="str">
        <f>IFERROR(__xludf.DUMMYFUNCTION("""COMPUTED_VALUE"""),"")</f>
        <v/>
      </c>
      <c r="M83" s="18" t="str">
        <f>IFERROR(__xludf.DUMMYFUNCTION("""COMPUTED_VALUE"""),"")</f>
        <v/>
      </c>
      <c r="N83" s="18" t="str">
        <f>IFERROR(__xludf.DUMMYFUNCTION("""COMPUTED_VALUE"""),"")</f>
        <v/>
      </c>
      <c r="O83" s="18" t="str">
        <f>IFERROR(__xludf.DUMMYFUNCTION("""COMPUTED_VALUE"""),"")</f>
        <v/>
      </c>
      <c r="P83" s="18" t="str">
        <f>IFERROR(__xludf.DUMMYFUNCTION("""COMPUTED_VALUE"""),"")</f>
        <v/>
      </c>
      <c r="Q83" s="18" t="str">
        <f>IFERROR(__xludf.DUMMYFUNCTION("""COMPUTED_VALUE"""),"")</f>
        <v/>
      </c>
      <c r="R83" s="18" t="str">
        <f>IFERROR(__xludf.DUMMYFUNCTION("""COMPUTED_VALUE"""),"")</f>
        <v/>
      </c>
      <c r="S83" s="18" t="str">
        <f>IFERROR(__xludf.DUMMYFUNCTION("""COMPUTED_VALUE"""),"")</f>
        <v/>
      </c>
      <c r="T83" s="18" t="str">
        <f>IFERROR(__xludf.DUMMYFUNCTION("""COMPUTED_VALUE"""),"")</f>
        <v/>
      </c>
      <c r="U83" s="18" t="str">
        <f>IFERROR(__xludf.DUMMYFUNCTION("""COMPUTED_VALUE"""),"")</f>
        <v/>
      </c>
      <c r="V83" s="18" t="str">
        <f>IFERROR(__xludf.DUMMYFUNCTION("""COMPUTED_VALUE"""),"")</f>
        <v/>
      </c>
      <c r="W83" s="18" t="str">
        <f>IFERROR(__xludf.DUMMYFUNCTION("""COMPUTED_VALUE"""),"")</f>
        <v/>
      </c>
      <c r="X83" s="18" t="str">
        <f>IFERROR(__xludf.DUMMYFUNCTION("""COMPUTED_VALUE"""),"")</f>
        <v/>
      </c>
      <c r="Y83" s="18" t="str">
        <f>IFERROR(__xludf.DUMMYFUNCTION("""COMPUTED_VALUE"""),"")</f>
        <v/>
      </c>
      <c r="Z83" s="18" t="str">
        <f>IFERROR(__xludf.DUMMYFUNCTION("""COMPUTED_VALUE"""),"")</f>
        <v/>
      </c>
      <c r="AA83" s="18" t="str">
        <f>IFERROR(__xludf.DUMMYFUNCTION("""COMPUTED_VALUE"""),"")</f>
        <v/>
      </c>
      <c r="AB83" s="18" t="str">
        <f>IFERROR(__xludf.DUMMYFUNCTION("""COMPUTED_VALUE"""),"")</f>
        <v/>
      </c>
      <c r="AC83" s="18" t="str">
        <f>IFERROR(__xludf.DUMMYFUNCTION("""COMPUTED_VALUE"""),"")</f>
        <v/>
      </c>
      <c r="AD83" s="18" t="str">
        <f>IFERROR(__xludf.DUMMYFUNCTION("""COMPUTED_VALUE"""),"")</f>
        <v/>
      </c>
      <c r="AE83" s="18" t="str">
        <f>IFERROR(__xludf.DUMMYFUNCTION("""COMPUTED_VALUE"""),"")</f>
        <v/>
      </c>
      <c r="AF83" s="18" t="str">
        <f>IFERROR(__xludf.DUMMYFUNCTION("""COMPUTED_VALUE"""),"")</f>
        <v/>
      </c>
      <c r="AG83" s="18" t="str">
        <f>IFERROR(__xludf.DUMMYFUNCTION("""COMPUTED_VALUE"""),"")</f>
        <v/>
      </c>
      <c r="AH83" s="18" t="str">
        <f>IFERROR(__xludf.DUMMYFUNCTION("""COMPUTED_VALUE"""),"")</f>
        <v/>
      </c>
      <c r="AI83" s="18" t="str">
        <f>IFERROR(__xludf.DUMMYFUNCTION("""COMPUTED_VALUE"""),"")</f>
        <v/>
      </c>
      <c r="AJ83" s="18" t="str">
        <f>IFERROR(__xludf.DUMMYFUNCTION("""COMPUTED_VALUE"""),"")</f>
        <v/>
      </c>
      <c r="AK83" s="18" t="str">
        <f>IFERROR(__xludf.DUMMYFUNCTION("""COMPUTED_VALUE"""),"")</f>
        <v/>
      </c>
      <c r="AL83" s="18" t="str">
        <f>IFERROR(__xludf.DUMMYFUNCTION("""COMPUTED_VALUE"""),"")</f>
        <v/>
      </c>
      <c r="AM83" s="18" t="str">
        <f>IFERROR(__xludf.DUMMYFUNCTION("""COMPUTED_VALUE"""),"")</f>
        <v/>
      </c>
      <c r="AN83" s="18" t="str">
        <f>IFERROR(__xludf.DUMMYFUNCTION("""COMPUTED_VALUE"""),"")</f>
        <v/>
      </c>
      <c r="AO83" s="18" t="str">
        <f>IFERROR(__xludf.DUMMYFUNCTION("""COMPUTED_VALUE"""),"")</f>
        <v/>
      </c>
      <c r="AP83" s="18" t="str">
        <f>IFERROR(__xludf.DUMMYFUNCTION("""COMPUTED_VALUE"""),"")</f>
        <v/>
      </c>
      <c r="AQ83" s="18" t="str">
        <f>IFERROR(__xludf.DUMMYFUNCTION("""COMPUTED_VALUE"""),"")</f>
        <v/>
      </c>
      <c r="AR83" s="18" t="str">
        <f>IFERROR(__xludf.DUMMYFUNCTION("""COMPUTED_VALUE"""),"")</f>
        <v/>
      </c>
      <c r="AS83" s="18" t="str">
        <f>IFERROR(__xludf.DUMMYFUNCTION("""COMPUTED_VALUE"""),"")</f>
        <v/>
      </c>
      <c r="AT83" s="18" t="str">
        <f>IFERROR(__xludf.DUMMYFUNCTION("""COMPUTED_VALUE"""),"")</f>
        <v/>
      </c>
      <c r="AU83" s="18" t="str">
        <f>IFERROR(__xludf.DUMMYFUNCTION("""COMPUTED_VALUE"""),"")</f>
        <v/>
      </c>
      <c r="AV83" s="18" t="str">
        <f>IFERROR(__xludf.DUMMYFUNCTION("""COMPUTED_VALUE"""),"")</f>
        <v/>
      </c>
      <c r="AW83" s="18" t="str">
        <f>IFERROR(__xludf.DUMMYFUNCTION("""COMPUTED_VALUE"""),"")</f>
        <v/>
      </c>
      <c r="AX83" s="18" t="str">
        <f>IFERROR(__xludf.DUMMYFUNCTION("""COMPUTED_VALUE"""),"")</f>
        <v/>
      </c>
      <c r="AY83" s="18" t="str">
        <f>IFERROR(__xludf.DUMMYFUNCTION("""COMPUTED_VALUE"""),"")</f>
        <v/>
      </c>
      <c r="AZ83" s="18" t="str">
        <f>IFERROR(__xludf.DUMMYFUNCTION("""COMPUTED_VALUE"""),"")</f>
        <v/>
      </c>
      <c r="BA83" s="18" t="str">
        <f>IFERROR(__xludf.DUMMYFUNCTION("""COMPUTED_VALUE"""),"")</f>
        <v/>
      </c>
    </row>
    <row r="84">
      <c r="A84" s="11" t="str">
        <f t="shared" si="1"/>
        <v/>
      </c>
      <c r="B84" s="15"/>
      <c r="C84" s="16"/>
      <c r="D84" s="15"/>
      <c r="E84" s="16"/>
      <c r="F84" s="15"/>
      <c r="G84" s="16"/>
      <c r="H84" s="16"/>
      <c r="I84" s="16"/>
      <c r="J84" s="16"/>
      <c r="K84" s="16"/>
      <c r="L84" s="18" t="str">
        <f>IFERROR(__xludf.DUMMYFUNCTION("""COMPUTED_VALUE"""),"")</f>
        <v/>
      </c>
      <c r="M84" s="18" t="str">
        <f>IFERROR(__xludf.DUMMYFUNCTION("""COMPUTED_VALUE"""),"")</f>
        <v/>
      </c>
      <c r="N84" s="18" t="str">
        <f>IFERROR(__xludf.DUMMYFUNCTION("""COMPUTED_VALUE"""),"")</f>
        <v/>
      </c>
      <c r="O84" s="18" t="str">
        <f>IFERROR(__xludf.DUMMYFUNCTION("""COMPUTED_VALUE"""),"")</f>
        <v/>
      </c>
      <c r="P84" s="18" t="str">
        <f>IFERROR(__xludf.DUMMYFUNCTION("""COMPUTED_VALUE"""),"")</f>
        <v/>
      </c>
      <c r="Q84" s="18" t="str">
        <f>IFERROR(__xludf.DUMMYFUNCTION("""COMPUTED_VALUE"""),"")</f>
        <v/>
      </c>
      <c r="R84" s="18" t="str">
        <f>IFERROR(__xludf.DUMMYFUNCTION("""COMPUTED_VALUE"""),"")</f>
        <v/>
      </c>
      <c r="S84" s="18" t="str">
        <f>IFERROR(__xludf.DUMMYFUNCTION("""COMPUTED_VALUE"""),"")</f>
        <v/>
      </c>
      <c r="T84" s="18" t="str">
        <f>IFERROR(__xludf.DUMMYFUNCTION("""COMPUTED_VALUE"""),"")</f>
        <v/>
      </c>
      <c r="U84" s="18" t="str">
        <f>IFERROR(__xludf.DUMMYFUNCTION("""COMPUTED_VALUE"""),"")</f>
        <v/>
      </c>
      <c r="V84" s="18" t="str">
        <f>IFERROR(__xludf.DUMMYFUNCTION("""COMPUTED_VALUE"""),"")</f>
        <v/>
      </c>
      <c r="W84" s="18" t="str">
        <f>IFERROR(__xludf.DUMMYFUNCTION("""COMPUTED_VALUE"""),"")</f>
        <v/>
      </c>
      <c r="X84" s="18" t="str">
        <f>IFERROR(__xludf.DUMMYFUNCTION("""COMPUTED_VALUE"""),"")</f>
        <v/>
      </c>
      <c r="Y84" s="18" t="str">
        <f>IFERROR(__xludf.DUMMYFUNCTION("""COMPUTED_VALUE"""),"")</f>
        <v/>
      </c>
      <c r="Z84" s="18" t="str">
        <f>IFERROR(__xludf.DUMMYFUNCTION("""COMPUTED_VALUE"""),"")</f>
        <v/>
      </c>
      <c r="AA84" s="18" t="str">
        <f>IFERROR(__xludf.DUMMYFUNCTION("""COMPUTED_VALUE"""),"")</f>
        <v/>
      </c>
      <c r="AB84" s="18" t="str">
        <f>IFERROR(__xludf.DUMMYFUNCTION("""COMPUTED_VALUE"""),"")</f>
        <v/>
      </c>
      <c r="AC84" s="18" t="str">
        <f>IFERROR(__xludf.DUMMYFUNCTION("""COMPUTED_VALUE"""),"")</f>
        <v/>
      </c>
      <c r="AD84" s="18" t="str">
        <f>IFERROR(__xludf.DUMMYFUNCTION("""COMPUTED_VALUE"""),"")</f>
        <v/>
      </c>
      <c r="AE84" s="18" t="str">
        <f>IFERROR(__xludf.DUMMYFUNCTION("""COMPUTED_VALUE"""),"")</f>
        <v/>
      </c>
      <c r="AF84" s="18" t="str">
        <f>IFERROR(__xludf.DUMMYFUNCTION("""COMPUTED_VALUE"""),"")</f>
        <v/>
      </c>
      <c r="AG84" s="18" t="str">
        <f>IFERROR(__xludf.DUMMYFUNCTION("""COMPUTED_VALUE"""),"")</f>
        <v/>
      </c>
      <c r="AH84" s="18" t="str">
        <f>IFERROR(__xludf.DUMMYFUNCTION("""COMPUTED_VALUE"""),"")</f>
        <v/>
      </c>
      <c r="AI84" s="18" t="str">
        <f>IFERROR(__xludf.DUMMYFUNCTION("""COMPUTED_VALUE"""),"")</f>
        <v/>
      </c>
      <c r="AJ84" s="18" t="str">
        <f>IFERROR(__xludf.DUMMYFUNCTION("""COMPUTED_VALUE"""),"")</f>
        <v/>
      </c>
      <c r="AK84" s="18" t="str">
        <f>IFERROR(__xludf.DUMMYFUNCTION("""COMPUTED_VALUE"""),"")</f>
        <v/>
      </c>
      <c r="AL84" s="18" t="str">
        <f>IFERROR(__xludf.DUMMYFUNCTION("""COMPUTED_VALUE"""),"")</f>
        <v/>
      </c>
      <c r="AM84" s="18" t="str">
        <f>IFERROR(__xludf.DUMMYFUNCTION("""COMPUTED_VALUE"""),"")</f>
        <v/>
      </c>
      <c r="AN84" s="18" t="str">
        <f>IFERROR(__xludf.DUMMYFUNCTION("""COMPUTED_VALUE"""),"")</f>
        <v/>
      </c>
      <c r="AO84" s="18" t="str">
        <f>IFERROR(__xludf.DUMMYFUNCTION("""COMPUTED_VALUE"""),"")</f>
        <v/>
      </c>
      <c r="AP84" s="18" t="str">
        <f>IFERROR(__xludf.DUMMYFUNCTION("""COMPUTED_VALUE"""),"")</f>
        <v/>
      </c>
      <c r="AQ84" s="18" t="str">
        <f>IFERROR(__xludf.DUMMYFUNCTION("""COMPUTED_VALUE"""),"")</f>
        <v/>
      </c>
      <c r="AR84" s="18" t="str">
        <f>IFERROR(__xludf.DUMMYFUNCTION("""COMPUTED_VALUE"""),"")</f>
        <v/>
      </c>
      <c r="AS84" s="18" t="str">
        <f>IFERROR(__xludf.DUMMYFUNCTION("""COMPUTED_VALUE"""),"")</f>
        <v/>
      </c>
      <c r="AT84" s="18" t="str">
        <f>IFERROR(__xludf.DUMMYFUNCTION("""COMPUTED_VALUE"""),"")</f>
        <v/>
      </c>
      <c r="AU84" s="18" t="str">
        <f>IFERROR(__xludf.DUMMYFUNCTION("""COMPUTED_VALUE"""),"")</f>
        <v/>
      </c>
      <c r="AV84" s="18" t="str">
        <f>IFERROR(__xludf.DUMMYFUNCTION("""COMPUTED_VALUE"""),"")</f>
        <v/>
      </c>
      <c r="AW84" s="18" t="str">
        <f>IFERROR(__xludf.DUMMYFUNCTION("""COMPUTED_VALUE"""),"")</f>
        <v/>
      </c>
      <c r="AX84" s="18" t="str">
        <f>IFERROR(__xludf.DUMMYFUNCTION("""COMPUTED_VALUE"""),"")</f>
        <v/>
      </c>
      <c r="AY84" s="18" t="str">
        <f>IFERROR(__xludf.DUMMYFUNCTION("""COMPUTED_VALUE"""),"")</f>
        <v/>
      </c>
      <c r="AZ84" s="18" t="str">
        <f>IFERROR(__xludf.DUMMYFUNCTION("""COMPUTED_VALUE"""),"")</f>
        <v/>
      </c>
      <c r="BA84" s="18" t="str">
        <f>IFERROR(__xludf.DUMMYFUNCTION("""COMPUTED_VALUE"""),"")</f>
        <v/>
      </c>
    </row>
    <row r="85">
      <c r="A85" s="11" t="str">
        <f t="shared" si="1"/>
        <v/>
      </c>
      <c r="B85" s="15"/>
      <c r="C85" s="16"/>
      <c r="D85" s="15"/>
      <c r="E85" s="16"/>
      <c r="F85" s="15"/>
      <c r="G85" s="16"/>
      <c r="H85" s="16"/>
      <c r="I85" s="16"/>
      <c r="J85" s="16"/>
      <c r="K85" s="16"/>
      <c r="L85" s="18" t="str">
        <f>IFERROR(__xludf.DUMMYFUNCTION("""COMPUTED_VALUE"""),"")</f>
        <v/>
      </c>
      <c r="M85" s="18" t="str">
        <f>IFERROR(__xludf.DUMMYFUNCTION("""COMPUTED_VALUE"""),"")</f>
        <v/>
      </c>
      <c r="N85" s="18" t="str">
        <f>IFERROR(__xludf.DUMMYFUNCTION("""COMPUTED_VALUE"""),"")</f>
        <v/>
      </c>
      <c r="O85" s="18" t="str">
        <f>IFERROR(__xludf.DUMMYFUNCTION("""COMPUTED_VALUE"""),"")</f>
        <v/>
      </c>
      <c r="P85" s="18" t="str">
        <f>IFERROR(__xludf.DUMMYFUNCTION("""COMPUTED_VALUE"""),"")</f>
        <v/>
      </c>
      <c r="Q85" s="18" t="str">
        <f>IFERROR(__xludf.DUMMYFUNCTION("""COMPUTED_VALUE"""),"")</f>
        <v/>
      </c>
      <c r="R85" s="18" t="str">
        <f>IFERROR(__xludf.DUMMYFUNCTION("""COMPUTED_VALUE"""),"")</f>
        <v/>
      </c>
      <c r="S85" s="18" t="str">
        <f>IFERROR(__xludf.DUMMYFUNCTION("""COMPUTED_VALUE"""),"")</f>
        <v/>
      </c>
      <c r="T85" s="18" t="str">
        <f>IFERROR(__xludf.DUMMYFUNCTION("""COMPUTED_VALUE"""),"")</f>
        <v/>
      </c>
      <c r="U85" s="18" t="str">
        <f>IFERROR(__xludf.DUMMYFUNCTION("""COMPUTED_VALUE"""),"")</f>
        <v/>
      </c>
      <c r="V85" s="18" t="str">
        <f>IFERROR(__xludf.DUMMYFUNCTION("""COMPUTED_VALUE"""),"")</f>
        <v/>
      </c>
      <c r="W85" s="18" t="str">
        <f>IFERROR(__xludf.DUMMYFUNCTION("""COMPUTED_VALUE"""),"")</f>
        <v/>
      </c>
      <c r="X85" s="18" t="str">
        <f>IFERROR(__xludf.DUMMYFUNCTION("""COMPUTED_VALUE"""),"")</f>
        <v/>
      </c>
      <c r="Y85" s="18" t="str">
        <f>IFERROR(__xludf.DUMMYFUNCTION("""COMPUTED_VALUE"""),"")</f>
        <v/>
      </c>
      <c r="Z85" s="18" t="str">
        <f>IFERROR(__xludf.DUMMYFUNCTION("""COMPUTED_VALUE"""),"")</f>
        <v/>
      </c>
      <c r="AA85" s="18" t="str">
        <f>IFERROR(__xludf.DUMMYFUNCTION("""COMPUTED_VALUE"""),"")</f>
        <v/>
      </c>
      <c r="AB85" s="18" t="str">
        <f>IFERROR(__xludf.DUMMYFUNCTION("""COMPUTED_VALUE"""),"")</f>
        <v/>
      </c>
      <c r="AC85" s="18" t="str">
        <f>IFERROR(__xludf.DUMMYFUNCTION("""COMPUTED_VALUE"""),"")</f>
        <v/>
      </c>
      <c r="AD85" s="18" t="str">
        <f>IFERROR(__xludf.DUMMYFUNCTION("""COMPUTED_VALUE"""),"")</f>
        <v/>
      </c>
      <c r="AE85" s="18" t="str">
        <f>IFERROR(__xludf.DUMMYFUNCTION("""COMPUTED_VALUE"""),"")</f>
        <v/>
      </c>
      <c r="AF85" s="18" t="str">
        <f>IFERROR(__xludf.DUMMYFUNCTION("""COMPUTED_VALUE"""),"")</f>
        <v/>
      </c>
      <c r="AG85" s="18" t="str">
        <f>IFERROR(__xludf.DUMMYFUNCTION("""COMPUTED_VALUE"""),"")</f>
        <v/>
      </c>
      <c r="AH85" s="18" t="str">
        <f>IFERROR(__xludf.DUMMYFUNCTION("""COMPUTED_VALUE"""),"")</f>
        <v/>
      </c>
      <c r="AI85" s="18" t="str">
        <f>IFERROR(__xludf.DUMMYFUNCTION("""COMPUTED_VALUE"""),"")</f>
        <v/>
      </c>
      <c r="AJ85" s="18" t="str">
        <f>IFERROR(__xludf.DUMMYFUNCTION("""COMPUTED_VALUE"""),"")</f>
        <v/>
      </c>
      <c r="AK85" s="18" t="str">
        <f>IFERROR(__xludf.DUMMYFUNCTION("""COMPUTED_VALUE"""),"")</f>
        <v/>
      </c>
      <c r="AL85" s="18" t="str">
        <f>IFERROR(__xludf.DUMMYFUNCTION("""COMPUTED_VALUE"""),"")</f>
        <v/>
      </c>
      <c r="AM85" s="18" t="str">
        <f>IFERROR(__xludf.DUMMYFUNCTION("""COMPUTED_VALUE"""),"")</f>
        <v/>
      </c>
      <c r="AN85" s="18" t="str">
        <f>IFERROR(__xludf.DUMMYFUNCTION("""COMPUTED_VALUE"""),"")</f>
        <v/>
      </c>
      <c r="AO85" s="18" t="str">
        <f>IFERROR(__xludf.DUMMYFUNCTION("""COMPUTED_VALUE"""),"")</f>
        <v/>
      </c>
      <c r="AP85" s="18" t="str">
        <f>IFERROR(__xludf.DUMMYFUNCTION("""COMPUTED_VALUE"""),"")</f>
        <v/>
      </c>
      <c r="AQ85" s="18" t="str">
        <f>IFERROR(__xludf.DUMMYFUNCTION("""COMPUTED_VALUE"""),"")</f>
        <v/>
      </c>
      <c r="AR85" s="18" t="str">
        <f>IFERROR(__xludf.DUMMYFUNCTION("""COMPUTED_VALUE"""),"")</f>
        <v/>
      </c>
      <c r="AS85" s="18" t="str">
        <f>IFERROR(__xludf.DUMMYFUNCTION("""COMPUTED_VALUE"""),"")</f>
        <v/>
      </c>
      <c r="AT85" s="18" t="str">
        <f>IFERROR(__xludf.DUMMYFUNCTION("""COMPUTED_VALUE"""),"")</f>
        <v/>
      </c>
      <c r="AU85" s="18" t="str">
        <f>IFERROR(__xludf.DUMMYFUNCTION("""COMPUTED_VALUE"""),"")</f>
        <v/>
      </c>
      <c r="AV85" s="18" t="str">
        <f>IFERROR(__xludf.DUMMYFUNCTION("""COMPUTED_VALUE"""),"")</f>
        <v/>
      </c>
      <c r="AW85" s="18" t="str">
        <f>IFERROR(__xludf.DUMMYFUNCTION("""COMPUTED_VALUE"""),"")</f>
        <v/>
      </c>
      <c r="AX85" s="18" t="str">
        <f>IFERROR(__xludf.DUMMYFUNCTION("""COMPUTED_VALUE"""),"")</f>
        <v/>
      </c>
      <c r="AY85" s="18" t="str">
        <f>IFERROR(__xludf.DUMMYFUNCTION("""COMPUTED_VALUE"""),"")</f>
        <v/>
      </c>
      <c r="AZ85" s="18" t="str">
        <f>IFERROR(__xludf.DUMMYFUNCTION("""COMPUTED_VALUE"""),"")</f>
        <v/>
      </c>
      <c r="BA85" s="18" t="str">
        <f>IFERROR(__xludf.DUMMYFUNCTION("""COMPUTED_VALUE"""),"")</f>
        <v/>
      </c>
    </row>
    <row r="86">
      <c r="A86" s="11" t="str">
        <f t="shared" si="1"/>
        <v/>
      </c>
      <c r="B86" s="15"/>
      <c r="C86" s="16"/>
      <c r="D86" s="15"/>
      <c r="E86" s="16"/>
      <c r="F86" s="15"/>
      <c r="G86" s="16"/>
      <c r="H86" s="16"/>
      <c r="I86" s="16"/>
      <c r="J86" s="16"/>
      <c r="K86" s="16"/>
      <c r="L86" s="18" t="str">
        <f>IFERROR(__xludf.DUMMYFUNCTION("""COMPUTED_VALUE"""),"")</f>
        <v/>
      </c>
      <c r="M86" s="18" t="str">
        <f>IFERROR(__xludf.DUMMYFUNCTION("""COMPUTED_VALUE"""),"")</f>
        <v/>
      </c>
      <c r="N86" s="18" t="str">
        <f>IFERROR(__xludf.DUMMYFUNCTION("""COMPUTED_VALUE"""),"")</f>
        <v/>
      </c>
      <c r="O86" s="18" t="str">
        <f>IFERROR(__xludf.DUMMYFUNCTION("""COMPUTED_VALUE"""),"")</f>
        <v/>
      </c>
      <c r="P86" s="18" t="str">
        <f>IFERROR(__xludf.DUMMYFUNCTION("""COMPUTED_VALUE"""),"")</f>
        <v/>
      </c>
      <c r="Q86" s="18" t="str">
        <f>IFERROR(__xludf.DUMMYFUNCTION("""COMPUTED_VALUE"""),"")</f>
        <v/>
      </c>
      <c r="R86" s="18" t="str">
        <f>IFERROR(__xludf.DUMMYFUNCTION("""COMPUTED_VALUE"""),"")</f>
        <v/>
      </c>
      <c r="S86" s="18" t="str">
        <f>IFERROR(__xludf.DUMMYFUNCTION("""COMPUTED_VALUE"""),"")</f>
        <v/>
      </c>
      <c r="T86" s="18" t="str">
        <f>IFERROR(__xludf.DUMMYFUNCTION("""COMPUTED_VALUE"""),"")</f>
        <v/>
      </c>
      <c r="U86" s="18" t="str">
        <f>IFERROR(__xludf.DUMMYFUNCTION("""COMPUTED_VALUE"""),"")</f>
        <v/>
      </c>
      <c r="V86" s="18" t="str">
        <f>IFERROR(__xludf.DUMMYFUNCTION("""COMPUTED_VALUE"""),"")</f>
        <v/>
      </c>
      <c r="W86" s="18" t="str">
        <f>IFERROR(__xludf.DUMMYFUNCTION("""COMPUTED_VALUE"""),"")</f>
        <v/>
      </c>
      <c r="X86" s="18" t="str">
        <f>IFERROR(__xludf.DUMMYFUNCTION("""COMPUTED_VALUE"""),"")</f>
        <v/>
      </c>
      <c r="Y86" s="18" t="str">
        <f>IFERROR(__xludf.DUMMYFUNCTION("""COMPUTED_VALUE"""),"")</f>
        <v/>
      </c>
      <c r="Z86" s="18" t="str">
        <f>IFERROR(__xludf.DUMMYFUNCTION("""COMPUTED_VALUE"""),"")</f>
        <v/>
      </c>
      <c r="AA86" s="18" t="str">
        <f>IFERROR(__xludf.DUMMYFUNCTION("""COMPUTED_VALUE"""),"")</f>
        <v/>
      </c>
      <c r="AB86" s="18" t="str">
        <f>IFERROR(__xludf.DUMMYFUNCTION("""COMPUTED_VALUE"""),"")</f>
        <v/>
      </c>
      <c r="AC86" s="18" t="str">
        <f>IFERROR(__xludf.DUMMYFUNCTION("""COMPUTED_VALUE"""),"")</f>
        <v/>
      </c>
      <c r="AD86" s="18" t="str">
        <f>IFERROR(__xludf.DUMMYFUNCTION("""COMPUTED_VALUE"""),"")</f>
        <v/>
      </c>
      <c r="AE86" s="18" t="str">
        <f>IFERROR(__xludf.DUMMYFUNCTION("""COMPUTED_VALUE"""),"")</f>
        <v/>
      </c>
      <c r="AF86" s="18" t="str">
        <f>IFERROR(__xludf.DUMMYFUNCTION("""COMPUTED_VALUE"""),"")</f>
        <v/>
      </c>
      <c r="AG86" s="18" t="str">
        <f>IFERROR(__xludf.DUMMYFUNCTION("""COMPUTED_VALUE"""),"")</f>
        <v/>
      </c>
      <c r="AH86" s="18" t="str">
        <f>IFERROR(__xludf.DUMMYFUNCTION("""COMPUTED_VALUE"""),"")</f>
        <v/>
      </c>
      <c r="AI86" s="18" t="str">
        <f>IFERROR(__xludf.DUMMYFUNCTION("""COMPUTED_VALUE"""),"")</f>
        <v/>
      </c>
      <c r="AJ86" s="18" t="str">
        <f>IFERROR(__xludf.DUMMYFUNCTION("""COMPUTED_VALUE"""),"")</f>
        <v/>
      </c>
      <c r="AK86" s="18" t="str">
        <f>IFERROR(__xludf.DUMMYFUNCTION("""COMPUTED_VALUE"""),"")</f>
        <v/>
      </c>
      <c r="AL86" s="18" t="str">
        <f>IFERROR(__xludf.DUMMYFUNCTION("""COMPUTED_VALUE"""),"")</f>
        <v/>
      </c>
      <c r="AM86" s="18" t="str">
        <f>IFERROR(__xludf.DUMMYFUNCTION("""COMPUTED_VALUE"""),"")</f>
        <v/>
      </c>
      <c r="AN86" s="18" t="str">
        <f>IFERROR(__xludf.DUMMYFUNCTION("""COMPUTED_VALUE"""),"")</f>
        <v/>
      </c>
      <c r="AO86" s="18" t="str">
        <f>IFERROR(__xludf.DUMMYFUNCTION("""COMPUTED_VALUE"""),"")</f>
        <v/>
      </c>
      <c r="AP86" s="18" t="str">
        <f>IFERROR(__xludf.DUMMYFUNCTION("""COMPUTED_VALUE"""),"")</f>
        <v/>
      </c>
      <c r="AQ86" s="18" t="str">
        <f>IFERROR(__xludf.DUMMYFUNCTION("""COMPUTED_VALUE"""),"")</f>
        <v/>
      </c>
      <c r="AR86" s="18" t="str">
        <f>IFERROR(__xludf.DUMMYFUNCTION("""COMPUTED_VALUE"""),"")</f>
        <v/>
      </c>
      <c r="AS86" s="18" t="str">
        <f>IFERROR(__xludf.DUMMYFUNCTION("""COMPUTED_VALUE"""),"")</f>
        <v/>
      </c>
      <c r="AT86" s="18" t="str">
        <f>IFERROR(__xludf.DUMMYFUNCTION("""COMPUTED_VALUE"""),"")</f>
        <v/>
      </c>
      <c r="AU86" s="18" t="str">
        <f>IFERROR(__xludf.DUMMYFUNCTION("""COMPUTED_VALUE"""),"")</f>
        <v/>
      </c>
      <c r="AV86" s="18" t="str">
        <f>IFERROR(__xludf.DUMMYFUNCTION("""COMPUTED_VALUE"""),"")</f>
        <v/>
      </c>
      <c r="AW86" s="18" t="str">
        <f>IFERROR(__xludf.DUMMYFUNCTION("""COMPUTED_VALUE"""),"")</f>
        <v/>
      </c>
      <c r="AX86" s="18" t="str">
        <f>IFERROR(__xludf.DUMMYFUNCTION("""COMPUTED_VALUE"""),"")</f>
        <v/>
      </c>
      <c r="AY86" s="18" t="str">
        <f>IFERROR(__xludf.DUMMYFUNCTION("""COMPUTED_VALUE"""),"")</f>
        <v/>
      </c>
      <c r="AZ86" s="18" t="str">
        <f>IFERROR(__xludf.DUMMYFUNCTION("""COMPUTED_VALUE"""),"")</f>
        <v/>
      </c>
      <c r="BA86" s="18" t="str">
        <f>IFERROR(__xludf.DUMMYFUNCTION("""COMPUTED_VALUE"""),"")</f>
        <v/>
      </c>
    </row>
    <row r="87">
      <c r="A87" s="11" t="str">
        <f t="shared" si="1"/>
        <v/>
      </c>
      <c r="B87" s="15"/>
      <c r="C87" s="16"/>
      <c r="D87" s="15"/>
      <c r="E87" s="16"/>
      <c r="F87" s="15"/>
      <c r="G87" s="16"/>
      <c r="H87" s="16"/>
      <c r="I87" s="16"/>
      <c r="J87" s="16"/>
      <c r="K87" s="16"/>
      <c r="L87" s="18" t="str">
        <f>IFERROR(__xludf.DUMMYFUNCTION("""COMPUTED_VALUE"""),"")</f>
        <v/>
      </c>
      <c r="M87" s="18" t="str">
        <f>IFERROR(__xludf.DUMMYFUNCTION("""COMPUTED_VALUE"""),"")</f>
        <v/>
      </c>
      <c r="N87" s="18" t="str">
        <f>IFERROR(__xludf.DUMMYFUNCTION("""COMPUTED_VALUE"""),"")</f>
        <v/>
      </c>
      <c r="O87" s="18" t="str">
        <f>IFERROR(__xludf.DUMMYFUNCTION("""COMPUTED_VALUE"""),"")</f>
        <v/>
      </c>
      <c r="P87" s="18" t="str">
        <f>IFERROR(__xludf.DUMMYFUNCTION("""COMPUTED_VALUE"""),"")</f>
        <v/>
      </c>
      <c r="Q87" s="18" t="str">
        <f>IFERROR(__xludf.DUMMYFUNCTION("""COMPUTED_VALUE"""),"")</f>
        <v/>
      </c>
      <c r="R87" s="18" t="str">
        <f>IFERROR(__xludf.DUMMYFUNCTION("""COMPUTED_VALUE"""),"")</f>
        <v/>
      </c>
      <c r="S87" s="18" t="str">
        <f>IFERROR(__xludf.DUMMYFUNCTION("""COMPUTED_VALUE"""),"")</f>
        <v/>
      </c>
      <c r="T87" s="18" t="str">
        <f>IFERROR(__xludf.DUMMYFUNCTION("""COMPUTED_VALUE"""),"")</f>
        <v/>
      </c>
      <c r="U87" s="18" t="str">
        <f>IFERROR(__xludf.DUMMYFUNCTION("""COMPUTED_VALUE"""),"")</f>
        <v/>
      </c>
      <c r="V87" s="18" t="str">
        <f>IFERROR(__xludf.DUMMYFUNCTION("""COMPUTED_VALUE"""),"")</f>
        <v/>
      </c>
      <c r="W87" s="18" t="str">
        <f>IFERROR(__xludf.DUMMYFUNCTION("""COMPUTED_VALUE"""),"")</f>
        <v/>
      </c>
      <c r="X87" s="18" t="str">
        <f>IFERROR(__xludf.DUMMYFUNCTION("""COMPUTED_VALUE"""),"")</f>
        <v/>
      </c>
      <c r="Y87" s="18" t="str">
        <f>IFERROR(__xludf.DUMMYFUNCTION("""COMPUTED_VALUE"""),"")</f>
        <v/>
      </c>
      <c r="Z87" s="18" t="str">
        <f>IFERROR(__xludf.DUMMYFUNCTION("""COMPUTED_VALUE"""),"")</f>
        <v/>
      </c>
      <c r="AA87" s="18" t="str">
        <f>IFERROR(__xludf.DUMMYFUNCTION("""COMPUTED_VALUE"""),"")</f>
        <v/>
      </c>
      <c r="AB87" s="18" t="str">
        <f>IFERROR(__xludf.DUMMYFUNCTION("""COMPUTED_VALUE"""),"")</f>
        <v/>
      </c>
      <c r="AC87" s="18" t="str">
        <f>IFERROR(__xludf.DUMMYFUNCTION("""COMPUTED_VALUE"""),"")</f>
        <v/>
      </c>
      <c r="AD87" s="18" t="str">
        <f>IFERROR(__xludf.DUMMYFUNCTION("""COMPUTED_VALUE"""),"")</f>
        <v/>
      </c>
      <c r="AE87" s="18" t="str">
        <f>IFERROR(__xludf.DUMMYFUNCTION("""COMPUTED_VALUE"""),"")</f>
        <v/>
      </c>
      <c r="AF87" s="18" t="str">
        <f>IFERROR(__xludf.DUMMYFUNCTION("""COMPUTED_VALUE"""),"")</f>
        <v/>
      </c>
      <c r="AG87" s="18" t="str">
        <f>IFERROR(__xludf.DUMMYFUNCTION("""COMPUTED_VALUE"""),"")</f>
        <v/>
      </c>
      <c r="AH87" s="18" t="str">
        <f>IFERROR(__xludf.DUMMYFUNCTION("""COMPUTED_VALUE"""),"")</f>
        <v/>
      </c>
      <c r="AI87" s="18" t="str">
        <f>IFERROR(__xludf.DUMMYFUNCTION("""COMPUTED_VALUE"""),"")</f>
        <v/>
      </c>
      <c r="AJ87" s="18" t="str">
        <f>IFERROR(__xludf.DUMMYFUNCTION("""COMPUTED_VALUE"""),"")</f>
        <v/>
      </c>
      <c r="AK87" s="18" t="str">
        <f>IFERROR(__xludf.DUMMYFUNCTION("""COMPUTED_VALUE"""),"")</f>
        <v/>
      </c>
      <c r="AL87" s="18" t="str">
        <f>IFERROR(__xludf.DUMMYFUNCTION("""COMPUTED_VALUE"""),"")</f>
        <v/>
      </c>
      <c r="AM87" s="18" t="str">
        <f>IFERROR(__xludf.DUMMYFUNCTION("""COMPUTED_VALUE"""),"")</f>
        <v/>
      </c>
      <c r="AN87" s="18" t="str">
        <f>IFERROR(__xludf.DUMMYFUNCTION("""COMPUTED_VALUE"""),"")</f>
        <v/>
      </c>
      <c r="AO87" s="18" t="str">
        <f>IFERROR(__xludf.DUMMYFUNCTION("""COMPUTED_VALUE"""),"")</f>
        <v/>
      </c>
      <c r="AP87" s="18" t="str">
        <f>IFERROR(__xludf.DUMMYFUNCTION("""COMPUTED_VALUE"""),"")</f>
        <v/>
      </c>
      <c r="AQ87" s="18" t="str">
        <f>IFERROR(__xludf.DUMMYFUNCTION("""COMPUTED_VALUE"""),"")</f>
        <v/>
      </c>
      <c r="AR87" s="18" t="str">
        <f>IFERROR(__xludf.DUMMYFUNCTION("""COMPUTED_VALUE"""),"")</f>
        <v/>
      </c>
      <c r="AS87" s="18" t="str">
        <f>IFERROR(__xludf.DUMMYFUNCTION("""COMPUTED_VALUE"""),"")</f>
        <v/>
      </c>
      <c r="AT87" s="18" t="str">
        <f>IFERROR(__xludf.DUMMYFUNCTION("""COMPUTED_VALUE"""),"")</f>
        <v/>
      </c>
      <c r="AU87" s="18" t="str">
        <f>IFERROR(__xludf.DUMMYFUNCTION("""COMPUTED_VALUE"""),"")</f>
        <v/>
      </c>
      <c r="AV87" s="18" t="str">
        <f>IFERROR(__xludf.DUMMYFUNCTION("""COMPUTED_VALUE"""),"")</f>
        <v/>
      </c>
      <c r="AW87" s="18" t="str">
        <f>IFERROR(__xludf.DUMMYFUNCTION("""COMPUTED_VALUE"""),"")</f>
        <v/>
      </c>
      <c r="AX87" s="18" t="str">
        <f>IFERROR(__xludf.DUMMYFUNCTION("""COMPUTED_VALUE"""),"")</f>
        <v/>
      </c>
      <c r="AY87" s="18" t="str">
        <f>IFERROR(__xludf.DUMMYFUNCTION("""COMPUTED_VALUE"""),"")</f>
        <v/>
      </c>
      <c r="AZ87" s="18" t="str">
        <f>IFERROR(__xludf.DUMMYFUNCTION("""COMPUTED_VALUE"""),"")</f>
        <v/>
      </c>
      <c r="BA87" s="18" t="str">
        <f>IFERROR(__xludf.DUMMYFUNCTION("""COMPUTED_VALUE"""),"")</f>
        <v/>
      </c>
    </row>
    <row r="88">
      <c r="A88" s="11" t="str">
        <f t="shared" si="1"/>
        <v/>
      </c>
      <c r="B88" s="23"/>
      <c r="C88" s="24"/>
      <c r="D88" s="23"/>
      <c r="E88" s="16"/>
      <c r="F88" s="15"/>
      <c r="G88" s="16"/>
      <c r="H88" s="16"/>
      <c r="I88" s="16"/>
      <c r="J88" s="16"/>
      <c r="K88" s="16"/>
      <c r="L88" s="18" t="str">
        <f>IFERROR(__xludf.DUMMYFUNCTION("""COMPUTED_VALUE"""),"")</f>
        <v/>
      </c>
      <c r="M88" s="18" t="str">
        <f>IFERROR(__xludf.DUMMYFUNCTION("""COMPUTED_VALUE"""),"")</f>
        <v/>
      </c>
      <c r="N88" s="18" t="str">
        <f>IFERROR(__xludf.DUMMYFUNCTION("""COMPUTED_VALUE"""),"")</f>
        <v/>
      </c>
      <c r="O88" s="18" t="str">
        <f>IFERROR(__xludf.DUMMYFUNCTION("""COMPUTED_VALUE"""),"")</f>
        <v/>
      </c>
      <c r="P88" s="18" t="str">
        <f>IFERROR(__xludf.DUMMYFUNCTION("""COMPUTED_VALUE"""),"")</f>
        <v/>
      </c>
      <c r="Q88" s="18" t="str">
        <f>IFERROR(__xludf.DUMMYFUNCTION("""COMPUTED_VALUE"""),"")</f>
        <v/>
      </c>
      <c r="R88" s="18" t="str">
        <f>IFERROR(__xludf.DUMMYFUNCTION("""COMPUTED_VALUE"""),"")</f>
        <v/>
      </c>
      <c r="S88" s="18" t="str">
        <f>IFERROR(__xludf.DUMMYFUNCTION("""COMPUTED_VALUE"""),"")</f>
        <v/>
      </c>
      <c r="T88" s="18" t="str">
        <f>IFERROR(__xludf.DUMMYFUNCTION("""COMPUTED_VALUE"""),"")</f>
        <v/>
      </c>
      <c r="U88" s="18" t="str">
        <f>IFERROR(__xludf.DUMMYFUNCTION("""COMPUTED_VALUE"""),"")</f>
        <v/>
      </c>
      <c r="V88" s="18" t="str">
        <f>IFERROR(__xludf.DUMMYFUNCTION("""COMPUTED_VALUE"""),"")</f>
        <v/>
      </c>
      <c r="W88" s="18" t="str">
        <f>IFERROR(__xludf.DUMMYFUNCTION("""COMPUTED_VALUE"""),"")</f>
        <v/>
      </c>
      <c r="X88" s="18" t="str">
        <f>IFERROR(__xludf.DUMMYFUNCTION("""COMPUTED_VALUE"""),"")</f>
        <v/>
      </c>
      <c r="Y88" s="18" t="str">
        <f>IFERROR(__xludf.DUMMYFUNCTION("""COMPUTED_VALUE"""),"")</f>
        <v/>
      </c>
      <c r="Z88" s="18" t="str">
        <f>IFERROR(__xludf.DUMMYFUNCTION("""COMPUTED_VALUE"""),"")</f>
        <v/>
      </c>
      <c r="AA88" s="18" t="str">
        <f>IFERROR(__xludf.DUMMYFUNCTION("""COMPUTED_VALUE"""),"")</f>
        <v/>
      </c>
      <c r="AB88" s="18" t="str">
        <f>IFERROR(__xludf.DUMMYFUNCTION("""COMPUTED_VALUE"""),"")</f>
        <v/>
      </c>
      <c r="AC88" s="18" t="str">
        <f>IFERROR(__xludf.DUMMYFUNCTION("""COMPUTED_VALUE"""),"")</f>
        <v/>
      </c>
      <c r="AD88" s="18" t="str">
        <f>IFERROR(__xludf.DUMMYFUNCTION("""COMPUTED_VALUE"""),"")</f>
        <v/>
      </c>
      <c r="AE88" s="18" t="str">
        <f>IFERROR(__xludf.DUMMYFUNCTION("""COMPUTED_VALUE"""),"")</f>
        <v/>
      </c>
      <c r="AF88" s="18" t="str">
        <f>IFERROR(__xludf.DUMMYFUNCTION("""COMPUTED_VALUE"""),"")</f>
        <v/>
      </c>
      <c r="AG88" s="18" t="str">
        <f>IFERROR(__xludf.DUMMYFUNCTION("""COMPUTED_VALUE"""),"")</f>
        <v/>
      </c>
      <c r="AH88" s="18" t="str">
        <f>IFERROR(__xludf.DUMMYFUNCTION("""COMPUTED_VALUE"""),"")</f>
        <v/>
      </c>
      <c r="AI88" s="18" t="str">
        <f>IFERROR(__xludf.DUMMYFUNCTION("""COMPUTED_VALUE"""),"")</f>
        <v/>
      </c>
      <c r="AJ88" s="18" t="str">
        <f>IFERROR(__xludf.DUMMYFUNCTION("""COMPUTED_VALUE"""),"")</f>
        <v/>
      </c>
      <c r="AK88" s="18" t="str">
        <f>IFERROR(__xludf.DUMMYFUNCTION("""COMPUTED_VALUE"""),"")</f>
        <v/>
      </c>
      <c r="AL88" s="18" t="str">
        <f>IFERROR(__xludf.DUMMYFUNCTION("""COMPUTED_VALUE"""),"")</f>
        <v/>
      </c>
      <c r="AM88" s="18" t="str">
        <f>IFERROR(__xludf.DUMMYFUNCTION("""COMPUTED_VALUE"""),"")</f>
        <v/>
      </c>
      <c r="AN88" s="18" t="str">
        <f>IFERROR(__xludf.DUMMYFUNCTION("""COMPUTED_VALUE"""),"")</f>
        <v/>
      </c>
      <c r="AO88" s="18" t="str">
        <f>IFERROR(__xludf.DUMMYFUNCTION("""COMPUTED_VALUE"""),"")</f>
        <v/>
      </c>
      <c r="AP88" s="18" t="str">
        <f>IFERROR(__xludf.DUMMYFUNCTION("""COMPUTED_VALUE"""),"")</f>
        <v/>
      </c>
      <c r="AQ88" s="18" t="str">
        <f>IFERROR(__xludf.DUMMYFUNCTION("""COMPUTED_VALUE"""),"")</f>
        <v/>
      </c>
      <c r="AR88" s="18" t="str">
        <f>IFERROR(__xludf.DUMMYFUNCTION("""COMPUTED_VALUE"""),"")</f>
        <v/>
      </c>
      <c r="AS88" s="18" t="str">
        <f>IFERROR(__xludf.DUMMYFUNCTION("""COMPUTED_VALUE"""),"")</f>
        <v/>
      </c>
      <c r="AT88" s="18" t="str">
        <f>IFERROR(__xludf.DUMMYFUNCTION("""COMPUTED_VALUE"""),"")</f>
        <v/>
      </c>
      <c r="AU88" s="18" t="str">
        <f>IFERROR(__xludf.DUMMYFUNCTION("""COMPUTED_VALUE"""),"")</f>
        <v/>
      </c>
      <c r="AV88" s="18" t="str">
        <f>IFERROR(__xludf.DUMMYFUNCTION("""COMPUTED_VALUE"""),"")</f>
        <v/>
      </c>
      <c r="AW88" s="18" t="str">
        <f>IFERROR(__xludf.DUMMYFUNCTION("""COMPUTED_VALUE"""),"")</f>
        <v/>
      </c>
      <c r="AX88" s="18" t="str">
        <f>IFERROR(__xludf.DUMMYFUNCTION("""COMPUTED_VALUE"""),"")</f>
        <v/>
      </c>
      <c r="AY88" s="18" t="str">
        <f>IFERROR(__xludf.DUMMYFUNCTION("""COMPUTED_VALUE"""),"")</f>
        <v/>
      </c>
      <c r="AZ88" s="18" t="str">
        <f>IFERROR(__xludf.DUMMYFUNCTION("""COMPUTED_VALUE"""),"")</f>
        <v/>
      </c>
      <c r="BA88" s="18" t="str">
        <f>IFERROR(__xludf.DUMMYFUNCTION("""COMPUTED_VALUE"""),"")</f>
        <v/>
      </c>
    </row>
    <row r="89">
      <c r="A89" s="11" t="str">
        <f t="shared" si="1"/>
        <v/>
      </c>
      <c r="B89" s="23"/>
      <c r="C89" s="24"/>
      <c r="D89" s="23"/>
      <c r="E89" s="16"/>
      <c r="F89" s="15"/>
      <c r="G89" s="16"/>
      <c r="H89" s="16"/>
      <c r="I89" s="16"/>
      <c r="J89" s="16"/>
      <c r="K89" s="16"/>
      <c r="L89" s="18" t="str">
        <f>IFERROR(__xludf.DUMMYFUNCTION("""COMPUTED_VALUE"""),"")</f>
        <v/>
      </c>
      <c r="M89" s="18" t="str">
        <f>IFERROR(__xludf.DUMMYFUNCTION("""COMPUTED_VALUE"""),"")</f>
        <v/>
      </c>
      <c r="N89" s="18" t="str">
        <f>IFERROR(__xludf.DUMMYFUNCTION("""COMPUTED_VALUE"""),"")</f>
        <v/>
      </c>
      <c r="O89" s="18" t="str">
        <f>IFERROR(__xludf.DUMMYFUNCTION("""COMPUTED_VALUE"""),"")</f>
        <v/>
      </c>
      <c r="P89" s="18" t="str">
        <f>IFERROR(__xludf.DUMMYFUNCTION("""COMPUTED_VALUE"""),"")</f>
        <v/>
      </c>
      <c r="Q89" s="18" t="str">
        <f>IFERROR(__xludf.DUMMYFUNCTION("""COMPUTED_VALUE"""),"")</f>
        <v/>
      </c>
      <c r="R89" s="18" t="str">
        <f>IFERROR(__xludf.DUMMYFUNCTION("""COMPUTED_VALUE"""),"")</f>
        <v/>
      </c>
      <c r="S89" s="18" t="str">
        <f>IFERROR(__xludf.DUMMYFUNCTION("""COMPUTED_VALUE"""),"")</f>
        <v/>
      </c>
      <c r="T89" s="18" t="str">
        <f>IFERROR(__xludf.DUMMYFUNCTION("""COMPUTED_VALUE"""),"")</f>
        <v/>
      </c>
      <c r="U89" s="18" t="str">
        <f>IFERROR(__xludf.DUMMYFUNCTION("""COMPUTED_VALUE"""),"")</f>
        <v/>
      </c>
      <c r="V89" s="18" t="str">
        <f>IFERROR(__xludf.DUMMYFUNCTION("""COMPUTED_VALUE"""),"")</f>
        <v/>
      </c>
      <c r="W89" s="18" t="str">
        <f>IFERROR(__xludf.DUMMYFUNCTION("""COMPUTED_VALUE"""),"")</f>
        <v/>
      </c>
      <c r="X89" s="18" t="str">
        <f>IFERROR(__xludf.DUMMYFUNCTION("""COMPUTED_VALUE"""),"")</f>
        <v/>
      </c>
      <c r="Y89" s="18" t="str">
        <f>IFERROR(__xludf.DUMMYFUNCTION("""COMPUTED_VALUE"""),"")</f>
        <v/>
      </c>
      <c r="Z89" s="18" t="str">
        <f>IFERROR(__xludf.DUMMYFUNCTION("""COMPUTED_VALUE"""),"")</f>
        <v/>
      </c>
      <c r="AA89" s="18" t="str">
        <f>IFERROR(__xludf.DUMMYFUNCTION("""COMPUTED_VALUE"""),"")</f>
        <v/>
      </c>
      <c r="AB89" s="18" t="str">
        <f>IFERROR(__xludf.DUMMYFUNCTION("""COMPUTED_VALUE"""),"")</f>
        <v/>
      </c>
      <c r="AC89" s="18" t="str">
        <f>IFERROR(__xludf.DUMMYFUNCTION("""COMPUTED_VALUE"""),"")</f>
        <v/>
      </c>
      <c r="AD89" s="18" t="str">
        <f>IFERROR(__xludf.DUMMYFUNCTION("""COMPUTED_VALUE"""),"")</f>
        <v/>
      </c>
      <c r="AE89" s="18" t="str">
        <f>IFERROR(__xludf.DUMMYFUNCTION("""COMPUTED_VALUE"""),"")</f>
        <v/>
      </c>
      <c r="AF89" s="18" t="str">
        <f>IFERROR(__xludf.DUMMYFUNCTION("""COMPUTED_VALUE"""),"")</f>
        <v/>
      </c>
      <c r="AG89" s="18" t="str">
        <f>IFERROR(__xludf.DUMMYFUNCTION("""COMPUTED_VALUE"""),"")</f>
        <v/>
      </c>
      <c r="AH89" s="18" t="str">
        <f>IFERROR(__xludf.DUMMYFUNCTION("""COMPUTED_VALUE"""),"")</f>
        <v/>
      </c>
      <c r="AI89" s="18" t="str">
        <f>IFERROR(__xludf.DUMMYFUNCTION("""COMPUTED_VALUE"""),"")</f>
        <v/>
      </c>
      <c r="AJ89" s="18" t="str">
        <f>IFERROR(__xludf.DUMMYFUNCTION("""COMPUTED_VALUE"""),"")</f>
        <v/>
      </c>
      <c r="AK89" s="18" t="str">
        <f>IFERROR(__xludf.DUMMYFUNCTION("""COMPUTED_VALUE"""),"")</f>
        <v/>
      </c>
      <c r="AL89" s="18" t="str">
        <f>IFERROR(__xludf.DUMMYFUNCTION("""COMPUTED_VALUE"""),"")</f>
        <v/>
      </c>
      <c r="AM89" s="18" t="str">
        <f>IFERROR(__xludf.DUMMYFUNCTION("""COMPUTED_VALUE"""),"")</f>
        <v/>
      </c>
      <c r="AN89" s="18" t="str">
        <f>IFERROR(__xludf.DUMMYFUNCTION("""COMPUTED_VALUE"""),"")</f>
        <v/>
      </c>
      <c r="AO89" s="18" t="str">
        <f>IFERROR(__xludf.DUMMYFUNCTION("""COMPUTED_VALUE"""),"")</f>
        <v/>
      </c>
      <c r="AP89" s="18" t="str">
        <f>IFERROR(__xludf.DUMMYFUNCTION("""COMPUTED_VALUE"""),"")</f>
        <v/>
      </c>
      <c r="AQ89" s="18" t="str">
        <f>IFERROR(__xludf.DUMMYFUNCTION("""COMPUTED_VALUE"""),"")</f>
        <v/>
      </c>
      <c r="AR89" s="18" t="str">
        <f>IFERROR(__xludf.DUMMYFUNCTION("""COMPUTED_VALUE"""),"")</f>
        <v/>
      </c>
      <c r="AS89" s="18" t="str">
        <f>IFERROR(__xludf.DUMMYFUNCTION("""COMPUTED_VALUE"""),"")</f>
        <v/>
      </c>
      <c r="AT89" s="18" t="str">
        <f>IFERROR(__xludf.DUMMYFUNCTION("""COMPUTED_VALUE"""),"")</f>
        <v/>
      </c>
      <c r="AU89" s="18" t="str">
        <f>IFERROR(__xludf.DUMMYFUNCTION("""COMPUTED_VALUE"""),"")</f>
        <v/>
      </c>
      <c r="AV89" s="18" t="str">
        <f>IFERROR(__xludf.DUMMYFUNCTION("""COMPUTED_VALUE"""),"")</f>
        <v/>
      </c>
      <c r="AW89" s="18" t="str">
        <f>IFERROR(__xludf.DUMMYFUNCTION("""COMPUTED_VALUE"""),"")</f>
        <v/>
      </c>
      <c r="AX89" s="18" t="str">
        <f>IFERROR(__xludf.DUMMYFUNCTION("""COMPUTED_VALUE"""),"")</f>
        <v/>
      </c>
      <c r="AY89" s="18" t="str">
        <f>IFERROR(__xludf.DUMMYFUNCTION("""COMPUTED_VALUE"""),"")</f>
        <v/>
      </c>
      <c r="AZ89" s="18" t="str">
        <f>IFERROR(__xludf.DUMMYFUNCTION("""COMPUTED_VALUE"""),"")</f>
        <v/>
      </c>
      <c r="BA89" s="18" t="str">
        <f>IFERROR(__xludf.DUMMYFUNCTION("""COMPUTED_VALUE"""),"")</f>
        <v/>
      </c>
    </row>
    <row r="90">
      <c r="A90" s="11" t="str">
        <f t="shared" si="1"/>
        <v/>
      </c>
      <c r="B90" s="23"/>
      <c r="C90" s="24"/>
      <c r="D90" s="23"/>
      <c r="E90" s="16"/>
      <c r="F90" s="15"/>
      <c r="G90" s="16"/>
      <c r="H90" s="16"/>
      <c r="I90" s="16"/>
      <c r="J90" s="16"/>
      <c r="K90" s="16"/>
      <c r="L90" s="18" t="str">
        <f>IFERROR(__xludf.DUMMYFUNCTION("""COMPUTED_VALUE"""),"")</f>
        <v/>
      </c>
      <c r="M90" s="18" t="str">
        <f>IFERROR(__xludf.DUMMYFUNCTION("""COMPUTED_VALUE"""),"")</f>
        <v/>
      </c>
      <c r="N90" s="18" t="str">
        <f>IFERROR(__xludf.DUMMYFUNCTION("""COMPUTED_VALUE"""),"")</f>
        <v/>
      </c>
      <c r="O90" s="18" t="str">
        <f>IFERROR(__xludf.DUMMYFUNCTION("""COMPUTED_VALUE"""),"")</f>
        <v/>
      </c>
      <c r="P90" s="18" t="str">
        <f>IFERROR(__xludf.DUMMYFUNCTION("""COMPUTED_VALUE"""),"")</f>
        <v/>
      </c>
      <c r="Q90" s="18" t="str">
        <f>IFERROR(__xludf.DUMMYFUNCTION("""COMPUTED_VALUE"""),"")</f>
        <v/>
      </c>
      <c r="R90" s="18" t="str">
        <f>IFERROR(__xludf.DUMMYFUNCTION("""COMPUTED_VALUE"""),"")</f>
        <v/>
      </c>
      <c r="S90" s="18" t="str">
        <f>IFERROR(__xludf.DUMMYFUNCTION("""COMPUTED_VALUE"""),"")</f>
        <v/>
      </c>
      <c r="T90" s="18" t="str">
        <f>IFERROR(__xludf.DUMMYFUNCTION("""COMPUTED_VALUE"""),"")</f>
        <v/>
      </c>
      <c r="U90" s="18" t="str">
        <f>IFERROR(__xludf.DUMMYFUNCTION("""COMPUTED_VALUE"""),"")</f>
        <v/>
      </c>
      <c r="V90" s="18" t="str">
        <f>IFERROR(__xludf.DUMMYFUNCTION("""COMPUTED_VALUE"""),"")</f>
        <v/>
      </c>
      <c r="W90" s="18" t="str">
        <f>IFERROR(__xludf.DUMMYFUNCTION("""COMPUTED_VALUE"""),"")</f>
        <v/>
      </c>
      <c r="X90" s="18" t="str">
        <f>IFERROR(__xludf.DUMMYFUNCTION("""COMPUTED_VALUE"""),"")</f>
        <v/>
      </c>
      <c r="Y90" s="18" t="str">
        <f>IFERROR(__xludf.DUMMYFUNCTION("""COMPUTED_VALUE"""),"")</f>
        <v/>
      </c>
      <c r="Z90" s="18" t="str">
        <f>IFERROR(__xludf.DUMMYFUNCTION("""COMPUTED_VALUE"""),"")</f>
        <v/>
      </c>
      <c r="AA90" s="18" t="str">
        <f>IFERROR(__xludf.DUMMYFUNCTION("""COMPUTED_VALUE"""),"")</f>
        <v/>
      </c>
      <c r="AB90" s="18" t="str">
        <f>IFERROR(__xludf.DUMMYFUNCTION("""COMPUTED_VALUE"""),"")</f>
        <v/>
      </c>
      <c r="AC90" s="18" t="str">
        <f>IFERROR(__xludf.DUMMYFUNCTION("""COMPUTED_VALUE"""),"")</f>
        <v/>
      </c>
      <c r="AD90" s="18" t="str">
        <f>IFERROR(__xludf.DUMMYFUNCTION("""COMPUTED_VALUE"""),"")</f>
        <v/>
      </c>
      <c r="AE90" s="18" t="str">
        <f>IFERROR(__xludf.DUMMYFUNCTION("""COMPUTED_VALUE"""),"")</f>
        <v/>
      </c>
      <c r="AF90" s="18" t="str">
        <f>IFERROR(__xludf.DUMMYFUNCTION("""COMPUTED_VALUE"""),"")</f>
        <v/>
      </c>
      <c r="AG90" s="18" t="str">
        <f>IFERROR(__xludf.DUMMYFUNCTION("""COMPUTED_VALUE"""),"")</f>
        <v/>
      </c>
      <c r="AH90" s="18" t="str">
        <f>IFERROR(__xludf.DUMMYFUNCTION("""COMPUTED_VALUE"""),"")</f>
        <v/>
      </c>
      <c r="AI90" s="18" t="str">
        <f>IFERROR(__xludf.DUMMYFUNCTION("""COMPUTED_VALUE"""),"")</f>
        <v/>
      </c>
      <c r="AJ90" s="18" t="str">
        <f>IFERROR(__xludf.DUMMYFUNCTION("""COMPUTED_VALUE"""),"")</f>
        <v/>
      </c>
      <c r="AK90" s="18" t="str">
        <f>IFERROR(__xludf.DUMMYFUNCTION("""COMPUTED_VALUE"""),"")</f>
        <v/>
      </c>
      <c r="AL90" s="18" t="str">
        <f>IFERROR(__xludf.DUMMYFUNCTION("""COMPUTED_VALUE"""),"")</f>
        <v/>
      </c>
      <c r="AM90" s="18" t="str">
        <f>IFERROR(__xludf.DUMMYFUNCTION("""COMPUTED_VALUE"""),"")</f>
        <v/>
      </c>
      <c r="AN90" s="18" t="str">
        <f>IFERROR(__xludf.DUMMYFUNCTION("""COMPUTED_VALUE"""),"")</f>
        <v/>
      </c>
      <c r="AO90" s="18" t="str">
        <f>IFERROR(__xludf.DUMMYFUNCTION("""COMPUTED_VALUE"""),"")</f>
        <v/>
      </c>
      <c r="AP90" s="18" t="str">
        <f>IFERROR(__xludf.DUMMYFUNCTION("""COMPUTED_VALUE"""),"")</f>
        <v/>
      </c>
      <c r="AQ90" s="18" t="str">
        <f>IFERROR(__xludf.DUMMYFUNCTION("""COMPUTED_VALUE"""),"")</f>
        <v/>
      </c>
      <c r="AR90" s="18" t="str">
        <f>IFERROR(__xludf.DUMMYFUNCTION("""COMPUTED_VALUE"""),"")</f>
        <v/>
      </c>
      <c r="AS90" s="18" t="str">
        <f>IFERROR(__xludf.DUMMYFUNCTION("""COMPUTED_VALUE"""),"")</f>
        <v/>
      </c>
      <c r="AT90" s="18" t="str">
        <f>IFERROR(__xludf.DUMMYFUNCTION("""COMPUTED_VALUE"""),"")</f>
        <v/>
      </c>
      <c r="AU90" s="18" t="str">
        <f>IFERROR(__xludf.DUMMYFUNCTION("""COMPUTED_VALUE"""),"")</f>
        <v/>
      </c>
      <c r="AV90" s="18" t="str">
        <f>IFERROR(__xludf.DUMMYFUNCTION("""COMPUTED_VALUE"""),"")</f>
        <v/>
      </c>
      <c r="AW90" s="18" t="str">
        <f>IFERROR(__xludf.DUMMYFUNCTION("""COMPUTED_VALUE"""),"")</f>
        <v/>
      </c>
      <c r="AX90" s="18" t="str">
        <f>IFERROR(__xludf.DUMMYFUNCTION("""COMPUTED_VALUE"""),"")</f>
        <v/>
      </c>
      <c r="AY90" s="18" t="str">
        <f>IFERROR(__xludf.DUMMYFUNCTION("""COMPUTED_VALUE"""),"")</f>
        <v/>
      </c>
      <c r="AZ90" s="18" t="str">
        <f>IFERROR(__xludf.DUMMYFUNCTION("""COMPUTED_VALUE"""),"")</f>
        <v/>
      </c>
      <c r="BA90" s="18" t="str">
        <f>IFERROR(__xludf.DUMMYFUNCTION("""COMPUTED_VALUE"""),"")</f>
        <v/>
      </c>
    </row>
    <row r="91">
      <c r="A91" s="11" t="str">
        <f t="shared" si="1"/>
        <v/>
      </c>
      <c r="B91" s="23"/>
      <c r="C91" s="24"/>
      <c r="D91" s="23"/>
      <c r="E91" s="16"/>
      <c r="F91" s="15"/>
      <c r="G91" s="16"/>
      <c r="H91" s="16"/>
      <c r="I91" s="16"/>
      <c r="J91" s="16"/>
      <c r="K91" s="16"/>
      <c r="L91" s="18" t="str">
        <f>IFERROR(__xludf.DUMMYFUNCTION("""COMPUTED_VALUE"""),"")</f>
        <v/>
      </c>
      <c r="M91" s="18" t="str">
        <f>IFERROR(__xludf.DUMMYFUNCTION("""COMPUTED_VALUE"""),"")</f>
        <v/>
      </c>
      <c r="N91" s="18" t="str">
        <f>IFERROR(__xludf.DUMMYFUNCTION("""COMPUTED_VALUE"""),"")</f>
        <v/>
      </c>
      <c r="O91" s="18" t="str">
        <f>IFERROR(__xludf.DUMMYFUNCTION("""COMPUTED_VALUE"""),"")</f>
        <v/>
      </c>
      <c r="P91" s="18" t="str">
        <f>IFERROR(__xludf.DUMMYFUNCTION("""COMPUTED_VALUE"""),"")</f>
        <v/>
      </c>
      <c r="Q91" s="18" t="str">
        <f>IFERROR(__xludf.DUMMYFUNCTION("""COMPUTED_VALUE"""),"")</f>
        <v/>
      </c>
      <c r="R91" s="18" t="str">
        <f>IFERROR(__xludf.DUMMYFUNCTION("""COMPUTED_VALUE"""),"")</f>
        <v/>
      </c>
      <c r="S91" s="18" t="str">
        <f>IFERROR(__xludf.DUMMYFUNCTION("""COMPUTED_VALUE"""),"")</f>
        <v/>
      </c>
      <c r="T91" s="18" t="str">
        <f>IFERROR(__xludf.DUMMYFUNCTION("""COMPUTED_VALUE"""),"")</f>
        <v/>
      </c>
      <c r="U91" s="18" t="str">
        <f>IFERROR(__xludf.DUMMYFUNCTION("""COMPUTED_VALUE"""),"")</f>
        <v/>
      </c>
      <c r="V91" s="18" t="str">
        <f>IFERROR(__xludf.DUMMYFUNCTION("""COMPUTED_VALUE"""),"")</f>
        <v/>
      </c>
      <c r="W91" s="18" t="str">
        <f>IFERROR(__xludf.DUMMYFUNCTION("""COMPUTED_VALUE"""),"")</f>
        <v/>
      </c>
      <c r="X91" s="18" t="str">
        <f>IFERROR(__xludf.DUMMYFUNCTION("""COMPUTED_VALUE"""),"")</f>
        <v/>
      </c>
      <c r="Y91" s="18" t="str">
        <f>IFERROR(__xludf.DUMMYFUNCTION("""COMPUTED_VALUE"""),"")</f>
        <v/>
      </c>
      <c r="Z91" s="18" t="str">
        <f>IFERROR(__xludf.DUMMYFUNCTION("""COMPUTED_VALUE"""),"")</f>
        <v/>
      </c>
      <c r="AA91" s="18" t="str">
        <f>IFERROR(__xludf.DUMMYFUNCTION("""COMPUTED_VALUE"""),"")</f>
        <v/>
      </c>
      <c r="AB91" s="18" t="str">
        <f>IFERROR(__xludf.DUMMYFUNCTION("""COMPUTED_VALUE"""),"")</f>
        <v/>
      </c>
      <c r="AC91" s="18" t="str">
        <f>IFERROR(__xludf.DUMMYFUNCTION("""COMPUTED_VALUE"""),"")</f>
        <v/>
      </c>
      <c r="AD91" s="18" t="str">
        <f>IFERROR(__xludf.DUMMYFUNCTION("""COMPUTED_VALUE"""),"")</f>
        <v/>
      </c>
      <c r="AE91" s="18" t="str">
        <f>IFERROR(__xludf.DUMMYFUNCTION("""COMPUTED_VALUE"""),"")</f>
        <v/>
      </c>
      <c r="AF91" s="18" t="str">
        <f>IFERROR(__xludf.DUMMYFUNCTION("""COMPUTED_VALUE"""),"")</f>
        <v/>
      </c>
      <c r="AG91" s="18" t="str">
        <f>IFERROR(__xludf.DUMMYFUNCTION("""COMPUTED_VALUE"""),"")</f>
        <v/>
      </c>
      <c r="AH91" s="18" t="str">
        <f>IFERROR(__xludf.DUMMYFUNCTION("""COMPUTED_VALUE"""),"")</f>
        <v/>
      </c>
      <c r="AI91" s="18" t="str">
        <f>IFERROR(__xludf.DUMMYFUNCTION("""COMPUTED_VALUE"""),"")</f>
        <v/>
      </c>
      <c r="AJ91" s="18" t="str">
        <f>IFERROR(__xludf.DUMMYFUNCTION("""COMPUTED_VALUE"""),"")</f>
        <v/>
      </c>
      <c r="AK91" s="18" t="str">
        <f>IFERROR(__xludf.DUMMYFUNCTION("""COMPUTED_VALUE"""),"")</f>
        <v/>
      </c>
      <c r="AL91" s="18" t="str">
        <f>IFERROR(__xludf.DUMMYFUNCTION("""COMPUTED_VALUE"""),"")</f>
        <v/>
      </c>
      <c r="AM91" s="18" t="str">
        <f>IFERROR(__xludf.DUMMYFUNCTION("""COMPUTED_VALUE"""),"")</f>
        <v/>
      </c>
      <c r="AN91" s="18" t="str">
        <f>IFERROR(__xludf.DUMMYFUNCTION("""COMPUTED_VALUE"""),"")</f>
        <v/>
      </c>
      <c r="AO91" s="18" t="str">
        <f>IFERROR(__xludf.DUMMYFUNCTION("""COMPUTED_VALUE"""),"")</f>
        <v/>
      </c>
      <c r="AP91" s="18" t="str">
        <f>IFERROR(__xludf.DUMMYFUNCTION("""COMPUTED_VALUE"""),"")</f>
        <v/>
      </c>
      <c r="AQ91" s="18" t="str">
        <f>IFERROR(__xludf.DUMMYFUNCTION("""COMPUTED_VALUE"""),"")</f>
        <v/>
      </c>
      <c r="AR91" s="18" t="str">
        <f>IFERROR(__xludf.DUMMYFUNCTION("""COMPUTED_VALUE"""),"")</f>
        <v/>
      </c>
      <c r="AS91" s="18" t="str">
        <f>IFERROR(__xludf.DUMMYFUNCTION("""COMPUTED_VALUE"""),"")</f>
        <v/>
      </c>
      <c r="AT91" s="18" t="str">
        <f>IFERROR(__xludf.DUMMYFUNCTION("""COMPUTED_VALUE"""),"")</f>
        <v/>
      </c>
      <c r="AU91" s="18" t="str">
        <f>IFERROR(__xludf.DUMMYFUNCTION("""COMPUTED_VALUE"""),"")</f>
        <v/>
      </c>
      <c r="AV91" s="18" t="str">
        <f>IFERROR(__xludf.DUMMYFUNCTION("""COMPUTED_VALUE"""),"")</f>
        <v/>
      </c>
      <c r="AW91" s="18" t="str">
        <f>IFERROR(__xludf.DUMMYFUNCTION("""COMPUTED_VALUE"""),"")</f>
        <v/>
      </c>
      <c r="AX91" s="18" t="str">
        <f>IFERROR(__xludf.DUMMYFUNCTION("""COMPUTED_VALUE"""),"")</f>
        <v/>
      </c>
      <c r="AY91" s="18" t="str">
        <f>IFERROR(__xludf.DUMMYFUNCTION("""COMPUTED_VALUE"""),"")</f>
        <v/>
      </c>
      <c r="AZ91" s="18" t="str">
        <f>IFERROR(__xludf.DUMMYFUNCTION("""COMPUTED_VALUE"""),"")</f>
        <v/>
      </c>
      <c r="BA91" s="18" t="str">
        <f>IFERROR(__xludf.DUMMYFUNCTION("""COMPUTED_VALUE"""),"")</f>
        <v/>
      </c>
    </row>
    <row r="92">
      <c r="A92" s="11" t="str">
        <f t="shared" si="1"/>
        <v/>
      </c>
      <c r="B92" s="23"/>
      <c r="C92" s="24"/>
      <c r="D92" s="23"/>
      <c r="E92" s="16"/>
      <c r="F92" s="15"/>
      <c r="G92" s="16"/>
      <c r="H92" s="16"/>
      <c r="I92" s="16"/>
      <c r="J92" s="16"/>
      <c r="K92" s="16"/>
      <c r="L92" s="18" t="str">
        <f>IFERROR(__xludf.DUMMYFUNCTION("""COMPUTED_VALUE"""),"")</f>
        <v/>
      </c>
      <c r="M92" s="18" t="str">
        <f>IFERROR(__xludf.DUMMYFUNCTION("""COMPUTED_VALUE"""),"")</f>
        <v/>
      </c>
      <c r="N92" s="18" t="str">
        <f>IFERROR(__xludf.DUMMYFUNCTION("""COMPUTED_VALUE"""),"")</f>
        <v/>
      </c>
      <c r="O92" s="18" t="str">
        <f>IFERROR(__xludf.DUMMYFUNCTION("""COMPUTED_VALUE"""),"")</f>
        <v/>
      </c>
      <c r="P92" s="18" t="str">
        <f>IFERROR(__xludf.DUMMYFUNCTION("""COMPUTED_VALUE"""),"")</f>
        <v/>
      </c>
      <c r="Q92" s="18" t="str">
        <f>IFERROR(__xludf.DUMMYFUNCTION("""COMPUTED_VALUE"""),"")</f>
        <v/>
      </c>
      <c r="R92" s="18" t="str">
        <f>IFERROR(__xludf.DUMMYFUNCTION("""COMPUTED_VALUE"""),"")</f>
        <v/>
      </c>
      <c r="S92" s="18" t="str">
        <f>IFERROR(__xludf.DUMMYFUNCTION("""COMPUTED_VALUE"""),"")</f>
        <v/>
      </c>
      <c r="T92" s="18" t="str">
        <f>IFERROR(__xludf.DUMMYFUNCTION("""COMPUTED_VALUE"""),"")</f>
        <v/>
      </c>
      <c r="U92" s="18" t="str">
        <f>IFERROR(__xludf.DUMMYFUNCTION("""COMPUTED_VALUE"""),"")</f>
        <v/>
      </c>
      <c r="V92" s="18" t="str">
        <f>IFERROR(__xludf.DUMMYFUNCTION("""COMPUTED_VALUE"""),"")</f>
        <v/>
      </c>
      <c r="W92" s="18" t="str">
        <f>IFERROR(__xludf.DUMMYFUNCTION("""COMPUTED_VALUE"""),"")</f>
        <v/>
      </c>
      <c r="X92" s="18" t="str">
        <f>IFERROR(__xludf.DUMMYFUNCTION("""COMPUTED_VALUE"""),"")</f>
        <v/>
      </c>
      <c r="Y92" s="18" t="str">
        <f>IFERROR(__xludf.DUMMYFUNCTION("""COMPUTED_VALUE"""),"")</f>
        <v/>
      </c>
      <c r="Z92" s="18" t="str">
        <f>IFERROR(__xludf.DUMMYFUNCTION("""COMPUTED_VALUE"""),"")</f>
        <v/>
      </c>
      <c r="AA92" s="18" t="str">
        <f>IFERROR(__xludf.DUMMYFUNCTION("""COMPUTED_VALUE"""),"")</f>
        <v/>
      </c>
      <c r="AB92" s="18" t="str">
        <f>IFERROR(__xludf.DUMMYFUNCTION("""COMPUTED_VALUE"""),"")</f>
        <v/>
      </c>
      <c r="AC92" s="18" t="str">
        <f>IFERROR(__xludf.DUMMYFUNCTION("""COMPUTED_VALUE"""),"")</f>
        <v/>
      </c>
      <c r="AD92" s="18" t="str">
        <f>IFERROR(__xludf.DUMMYFUNCTION("""COMPUTED_VALUE"""),"")</f>
        <v/>
      </c>
      <c r="AE92" s="18" t="str">
        <f>IFERROR(__xludf.DUMMYFUNCTION("""COMPUTED_VALUE"""),"")</f>
        <v/>
      </c>
      <c r="AF92" s="18" t="str">
        <f>IFERROR(__xludf.DUMMYFUNCTION("""COMPUTED_VALUE"""),"")</f>
        <v/>
      </c>
      <c r="AG92" s="18" t="str">
        <f>IFERROR(__xludf.DUMMYFUNCTION("""COMPUTED_VALUE"""),"")</f>
        <v/>
      </c>
      <c r="AH92" s="18" t="str">
        <f>IFERROR(__xludf.DUMMYFUNCTION("""COMPUTED_VALUE"""),"")</f>
        <v/>
      </c>
      <c r="AI92" s="18" t="str">
        <f>IFERROR(__xludf.DUMMYFUNCTION("""COMPUTED_VALUE"""),"")</f>
        <v/>
      </c>
      <c r="AJ92" s="18" t="str">
        <f>IFERROR(__xludf.DUMMYFUNCTION("""COMPUTED_VALUE"""),"")</f>
        <v/>
      </c>
      <c r="AK92" s="18" t="str">
        <f>IFERROR(__xludf.DUMMYFUNCTION("""COMPUTED_VALUE"""),"")</f>
        <v/>
      </c>
      <c r="AL92" s="18" t="str">
        <f>IFERROR(__xludf.DUMMYFUNCTION("""COMPUTED_VALUE"""),"")</f>
        <v/>
      </c>
      <c r="AM92" s="18" t="str">
        <f>IFERROR(__xludf.DUMMYFUNCTION("""COMPUTED_VALUE"""),"")</f>
        <v/>
      </c>
      <c r="AN92" s="18" t="str">
        <f>IFERROR(__xludf.DUMMYFUNCTION("""COMPUTED_VALUE"""),"")</f>
        <v/>
      </c>
      <c r="AO92" s="18" t="str">
        <f>IFERROR(__xludf.DUMMYFUNCTION("""COMPUTED_VALUE"""),"")</f>
        <v/>
      </c>
      <c r="AP92" s="18" t="str">
        <f>IFERROR(__xludf.DUMMYFUNCTION("""COMPUTED_VALUE"""),"")</f>
        <v/>
      </c>
      <c r="AQ92" s="18" t="str">
        <f>IFERROR(__xludf.DUMMYFUNCTION("""COMPUTED_VALUE"""),"")</f>
        <v/>
      </c>
      <c r="AR92" s="18" t="str">
        <f>IFERROR(__xludf.DUMMYFUNCTION("""COMPUTED_VALUE"""),"")</f>
        <v/>
      </c>
      <c r="AS92" s="18" t="str">
        <f>IFERROR(__xludf.DUMMYFUNCTION("""COMPUTED_VALUE"""),"")</f>
        <v/>
      </c>
      <c r="AT92" s="18" t="str">
        <f>IFERROR(__xludf.DUMMYFUNCTION("""COMPUTED_VALUE"""),"")</f>
        <v/>
      </c>
      <c r="AU92" s="18" t="str">
        <f>IFERROR(__xludf.DUMMYFUNCTION("""COMPUTED_VALUE"""),"")</f>
        <v/>
      </c>
      <c r="AV92" s="18" t="str">
        <f>IFERROR(__xludf.DUMMYFUNCTION("""COMPUTED_VALUE"""),"")</f>
        <v/>
      </c>
      <c r="AW92" s="18" t="str">
        <f>IFERROR(__xludf.DUMMYFUNCTION("""COMPUTED_VALUE"""),"")</f>
        <v/>
      </c>
      <c r="AX92" s="18" t="str">
        <f>IFERROR(__xludf.DUMMYFUNCTION("""COMPUTED_VALUE"""),"")</f>
        <v/>
      </c>
      <c r="AY92" s="18" t="str">
        <f>IFERROR(__xludf.DUMMYFUNCTION("""COMPUTED_VALUE"""),"")</f>
        <v/>
      </c>
      <c r="AZ92" s="18" t="str">
        <f>IFERROR(__xludf.DUMMYFUNCTION("""COMPUTED_VALUE"""),"")</f>
        <v/>
      </c>
      <c r="BA92" s="18" t="str">
        <f>IFERROR(__xludf.DUMMYFUNCTION("""COMPUTED_VALUE"""),"")</f>
        <v/>
      </c>
    </row>
    <row r="93">
      <c r="A93" s="11" t="str">
        <f t="shared" si="1"/>
        <v/>
      </c>
      <c r="B93" s="23"/>
      <c r="C93" s="24"/>
      <c r="D93" s="23"/>
      <c r="E93" s="16"/>
      <c r="F93" s="15"/>
      <c r="G93" s="16"/>
      <c r="H93" s="16"/>
      <c r="I93" s="16"/>
      <c r="J93" s="16"/>
      <c r="K93" s="16"/>
      <c r="L93" s="18" t="str">
        <f>IFERROR(__xludf.DUMMYFUNCTION("""COMPUTED_VALUE"""),"")</f>
        <v/>
      </c>
      <c r="M93" s="18" t="str">
        <f>IFERROR(__xludf.DUMMYFUNCTION("""COMPUTED_VALUE"""),"")</f>
        <v/>
      </c>
      <c r="N93" s="18" t="str">
        <f>IFERROR(__xludf.DUMMYFUNCTION("""COMPUTED_VALUE"""),"")</f>
        <v/>
      </c>
      <c r="O93" s="18" t="str">
        <f>IFERROR(__xludf.DUMMYFUNCTION("""COMPUTED_VALUE"""),"")</f>
        <v/>
      </c>
      <c r="P93" s="18" t="str">
        <f>IFERROR(__xludf.DUMMYFUNCTION("""COMPUTED_VALUE"""),"")</f>
        <v/>
      </c>
      <c r="Q93" s="18" t="str">
        <f>IFERROR(__xludf.DUMMYFUNCTION("""COMPUTED_VALUE"""),"")</f>
        <v/>
      </c>
      <c r="R93" s="18" t="str">
        <f>IFERROR(__xludf.DUMMYFUNCTION("""COMPUTED_VALUE"""),"")</f>
        <v/>
      </c>
      <c r="S93" s="18" t="str">
        <f>IFERROR(__xludf.DUMMYFUNCTION("""COMPUTED_VALUE"""),"")</f>
        <v/>
      </c>
      <c r="T93" s="18" t="str">
        <f>IFERROR(__xludf.DUMMYFUNCTION("""COMPUTED_VALUE"""),"")</f>
        <v/>
      </c>
      <c r="U93" s="18" t="str">
        <f>IFERROR(__xludf.DUMMYFUNCTION("""COMPUTED_VALUE"""),"")</f>
        <v/>
      </c>
      <c r="V93" s="18" t="str">
        <f>IFERROR(__xludf.DUMMYFUNCTION("""COMPUTED_VALUE"""),"")</f>
        <v/>
      </c>
      <c r="W93" s="18" t="str">
        <f>IFERROR(__xludf.DUMMYFUNCTION("""COMPUTED_VALUE"""),"")</f>
        <v/>
      </c>
      <c r="X93" s="18" t="str">
        <f>IFERROR(__xludf.DUMMYFUNCTION("""COMPUTED_VALUE"""),"")</f>
        <v/>
      </c>
      <c r="Y93" s="18" t="str">
        <f>IFERROR(__xludf.DUMMYFUNCTION("""COMPUTED_VALUE"""),"")</f>
        <v/>
      </c>
      <c r="Z93" s="18" t="str">
        <f>IFERROR(__xludf.DUMMYFUNCTION("""COMPUTED_VALUE"""),"")</f>
        <v/>
      </c>
      <c r="AA93" s="18" t="str">
        <f>IFERROR(__xludf.DUMMYFUNCTION("""COMPUTED_VALUE"""),"")</f>
        <v/>
      </c>
      <c r="AB93" s="18" t="str">
        <f>IFERROR(__xludf.DUMMYFUNCTION("""COMPUTED_VALUE"""),"")</f>
        <v/>
      </c>
      <c r="AC93" s="18" t="str">
        <f>IFERROR(__xludf.DUMMYFUNCTION("""COMPUTED_VALUE"""),"")</f>
        <v/>
      </c>
      <c r="AD93" s="18" t="str">
        <f>IFERROR(__xludf.DUMMYFUNCTION("""COMPUTED_VALUE"""),"")</f>
        <v/>
      </c>
      <c r="AE93" s="18" t="str">
        <f>IFERROR(__xludf.DUMMYFUNCTION("""COMPUTED_VALUE"""),"")</f>
        <v/>
      </c>
      <c r="AF93" s="18" t="str">
        <f>IFERROR(__xludf.DUMMYFUNCTION("""COMPUTED_VALUE"""),"")</f>
        <v/>
      </c>
      <c r="AG93" s="18" t="str">
        <f>IFERROR(__xludf.DUMMYFUNCTION("""COMPUTED_VALUE"""),"")</f>
        <v/>
      </c>
      <c r="AH93" s="18" t="str">
        <f>IFERROR(__xludf.DUMMYFUNCTION("""COMPUTED_VALUE"""),"")</f>
        <v/>
      </c>
      <c r="AI93" s="18" t="str">
        <f>IFERROR(__xludf.DUMMYFUNCTION("""COMPUTED_VALUE"""),"")</f>
        <v/>
      </c>
      <c r="AJ93" s="18" t="str">
        <f>IFERROR(__xludf.DUMMYFUNCTION("""COMPUTED_VALUE"""),"")</f>
        <v/>
      </c>
      <c r="AK93" s="18" t="str">
        <f>IFERROR(__xludf.DUMMYFUNCTION("""COMPUTED_VALUE"""),"")</f>
        <v/>
      </c>
      <c r="AL93" s="18" t="str">
        <f>IFERROR(__xludf.DUMMYFUNCTION("""COMPUTED_VALUE"""),"")</f>
        <v/>
      </c>
      <c r="AM93" s="18" t="str">
        <f>IFERROR(__xludf.DUMMYFUNCTION("""COMPUTED_VALUE"""),"")</f>
        <v/>
      </c>
      <c r="AN93" s="18" t="str">
        <f>IFERROR(__xludf.DUMMYFUNCTION("""COMPUTED_VALUE"""),"")</f>
        <v/>
      </c>
      <c r="AO93" s="18" t="str">
        <f>IFERROR(__xludf.DUMMYFUNCTION("""COMPUTED_VALUE"""),"")</f>
        <v/>
      </c>
      <c r="AP93" s="18" t="str">
        <f>IFERROR(__xludf.DUMMYFUNCTION("""COMPUTED_VALUE"""),"")</f>
        <v/>
      </c>
      <c r="AQ93" s="18" t="str">
        <f>IFERROR(__xludf.DUMMYFUNCTION("""COMPUTED_VALUE"""),"")</f>
        <v/>
      </c>
      <c r="AR93" s="18" t="str">
        <f>IFERROR(__xludf.DUMMYFUNCTION("""COMPUTED_VALUE"""),"")</f>
        <v/>
      </c>
      <c r="AS93" s="18" t="str">
        <f>IFERROR(__xludf.DUMMYFUNCTION("""COMPUTED_VALUE"""),"")</f>
        <v/>
      </c>
      <c r="AT93" s="18" t="str">
        <f>IFERROR(__xludf.DUMMYFUNCTION("""COMPUTED_VALUE"""),"")</f>
        <v/>
      </c>
      <c r="AU93" s="18" t="str">
        <f>IFERROR(__xludf.DUMMYFUNCTION("""COMPUTED_VALUE"""),"")</f>
        <v/>
      </c>
      <c r="AV93" s="18" t="str">
        <f>IFERROR(__xludf.DUMMYFUNCTION("""COMPUTED_VALUE"""),"")</f>
        <v/>
      </c>
      <c r="AW93" s="18" t="str">
        <f>IFERROR(__xludf.DUMMYFUNCTION("""COMPUTED_VALUE"""),"")</f>
        <v/>
      </c>
      <c r="AX93" s="18" t="str">
        <f>IFERROR(__xludf.DUMMYFUNCTION("""COMPUTED_VALUE"""),"")</f>
        <v/>
      </c>
      <c r="AY93" s="18" t="str">
        <f>IFERROR(__xludf.DUMMYFUNCTION("""COMPUTED_VALUE"""),"")</f>
        <v/>
      </c>
      <c r="AZ93" s="18" t="str">
        <f>IFERROR(__xludf.DUMMYFUNCTION("""COMPUTED_VALUE"""),"")</f>
        <v/>
      </c>
      <c r="BA93" s="18" t="str">
        <f>IFERROR(__xludf.DUMMYFUNCTION("""COMPUTED_VALUE"""),"")</f>
        <v/>
      </c>
    </row>
    <row r="94">
      <c r="A94" s="11" t="str">
        <f t="shared" si="1"/>
        <v/>
      </c>
      <c r="B94" s="23"/>
      <c r="C94" s="24"/>
      <c r="D94" s="23"/>
      <c r="E94" s="16"/>
      <c r="F94" s="15"/>
      <c r="G94" s="16"/>
      <c r="H94" s="16"/>
      <c r="I94" s="16"/>
      <c r="J94" s="16"/>
      <c r="K94" s="16"/>
      <c r="L94" s="18" t="str">
        <f>IFERROR(__xludf.DUMMYFUNCTION("""COMPUTED_VALUE"""),"")</f>
        <v/>
      </c>
      <c r="M94" s="18" t="str">
        <f>IFERROR(__xludf.DUMMYFUNCTION("""COMPUTED_VALUE"""),"")</f>
        <v/>
      </c>
      <c r="N94" s="18" t="str">
        <f>IFERROR(__xludf.DUMMYFUNCTION("""COMPUTED_VALUE"""),"")</f>
        <v/>
      </c>
      <c r="O94" s="18" t="str">
        <f>IFERROR(__xludf.DUMMYFUNCTION("""COMPUTED_VALUE"""),"")</f>
        <v/>
      </c>
      <c r="P94" s="18" t="str">
        <f>IFERROR(__xludf.DUMMYFUNCTION("""COMPUTED_VALUE"""),"")</f>
        <v/>
      </c>
      <c r="Q94" s="18" t="str">
        <f>IFERROR(__xludf.DUMMYFUNCTION("""COMPUTED_VALUE"""),"")</f>
        <v/>
      </c>
      <c r="R94" s="18" t="str">
        <f>IFERROR(__xludf.DUMMYFUNCTION("""COMPUTED_VALUE"""),"")</f>
        <v/>
      </c>
      <c r="S94" s="18" t="str">
        <f>IFERROR(__xludf.DUMMYFUNCTION("""COMPUTED_VALUE"""),"")</f>
        <v/>
      </c>
      <c r="T94" s="18" t="str">
        <f>IFERROR(__xludf.DUMMYFUNCTION("""COMPUTED_VALUE"""),"")</f>
        <v/>
      </c>
      <c r="U94" s="18" t="str">
        <f>IFERROR(__xludf.DUMMYFUNCTION("""COMPUTED_VALUE"""),"")</f>
        <v/>
      </c>
      <c r="V94" s="18" t="str">
        <f>IFERROR(__xludf.DUMMYFUNCTION("""COMPUTED_VALUE"""),"")</f>
        <v/>
      </c>
      <c r="W94" s="18" t="str">
        <f>IFERROR(__xludf.DUMMYFUNCTION("""COMPUTED_VALUE"""),"")</f>
        <v/>
      </c>
      <c r="X94" s="18" t="str">
        <f>IFERROR(__xludf.DUMMYFUNCTION("""COMPUTED_VALUE"""),"")</f>
        <v/>
      </c>
      <c r="Y94" s="18" t="str">
        <f>IFERROR(__xludf.DUMMYFUNCTION("""COMPUTED_VALUE"""),"")</f>
        <v/>
      </c>
      <c r="Z94" s="18" t="str">
        <f>IFERROR(__xludf.DUMMYFUNCTION("""COMPUTED_VALUE"""),"")</f>
        <v/>
      </c>
      <c r="AA94" s="18" t="str">
        <f>IFERROR(__xludf.DUMMYFUNCTION("""COMPUTED_VALUE"""),"")</f>
        <v/>
      </c>
      <c r="AB94" s="18" t="str">
        <f>IFERROR(__xludf.DUMMYFUNCTION("""COMPUTED_VALUE"""),"")</f>
        <v/>
      </c>
      <c r="AC94" s="18" t="str">
        <f>IFERROR(__xludf.DUMMYFUNCTION("""COMPUTED_VALUE"""),"")</f>
        <v/>
      </c>
      <c r="AD94" s="18" t="str">
        <f>IFERROR(__xludf.DUMMYFUNCTION("""COMPUTED_VALUE"""),"")</f>
        <v/>
      </c>
      <c r="AE94" s="18" t="str">
        <f>IFERROR(__xludf.DUMMYFUNCTION("""COMPUTED_VALUE"""),"")</f>
        <v/>
      </c>
      <c r="AF94" s="18" t="str">
        <f>IFERROR(__xludf.DUMMYFUNCTION("""COMPUTED_VALUE"""),"")</f>
        <v/>
      </c>
      <c r="AG94" s="18" t="str">
        <f>IFERROR(__xludf.DUMMYFUNCTION("""COMPUTED_VALUE"""),"")</f>
        <v/>
      </c>
      <c r="AH94" s="18" t="str">
        <f>IFERROR(__xludf.DUMMYFUNCTION("""COMPUTED_VALUE"""),"")</f>
        <v/>
      </c>
      <c r="AI94" s="18" t="str">
        <f>IFERROR(__xludf.DUMMYFUNCTION("""COMPUTED_VALUE"""),"")</f>
        <v/>
      </c>
      <c r="AJ94" s="18" t="str">
        <f>IFERROR(__xludf.DUMMYFUNCTION("""COMPUTED_VALUE"""),"")</f>
        <v/>
      </c>
      <c r="AK94" s="18" t="str">
        <f>IFERROR(__xludf.DUMMYFUNCTION("""COMPUTED_VALUE"""),"")</f>
        <v/>
      </c>
      <c r="AL94" s="18" t="str">
        <f>IFERROR(__xludf.DUMMYFUNCTION("""COMPUTED_VALUE"""),"")</f>
        <v/>
      </c>
      <c r="AM94" s="18" t="str">
        <f>IFERROR(__xludf.DUMMYFUNCTION("""COMPUTED_VALUE"""),"")</f>
        <v/>
      </c>
      <c r="AN94" s="18" t="str">
        <f>IFERROR(__xludf.DUMMYFUNCTION("""COMPUTED_VALUE"""),"")</f>
        <v/>
      </c>
      <c r="AO94" s="18" t="str">
        <f>IFERROR(__xludf.DUMMYFUNCTION("""COMPUTED_VALUE"""),"")</f>
        <v/>
      </c>
      <c r="AP94" s="18" t="str">
        <f>IFERROR(__xludf.DUMMYFUNCTION("""COMPUTED_VALUE"""),"")</f>
        <v/>
      </c>
      <c r="AQ94" s="18" t="str">
        <f>IFERROR(__xludf.DUMMYFUNCTION("""COMPUTED_VALUE"""),"")</f>
        <v/>
      </c>
      <c r="AR94" s="18" t="str">
        <f>IFERROR(__xludf.DUMMYFUNCTION("""COMPUTED_VALUE"""),"")</f>
        <v/>
      </c>
      <c r="AS94" s="18" t="str">
        <f>IFERROR(__xludf.DUMMYFUNCTION("""COMPUTED_VALUE"""),"")</f>
        <v/>
      </c>
      <c r="AT94" s="18" t="str">
        <f>IFERROR(__xludf.DUMMYFUNCTION("""COMPUTED_VALUE"""),"")</f>
        <v/>
      </c>
      <c r="AU94" s="18" t="str">
        <f>IFERROR(__xludf.DUMMYFUNCTION("""COMPUTED_VALUE"""),"")</f>
        <v/>
      </c>
      <c r="AV94" s="18" t="str">
        <f>IFERROR(__xludf.DUMMYFUNCTION("""COMPUTED_VALUE"""),"")</f>
        <v/>
      </c>
      <c r="AW94" s="18" t="str">
        <f>IFERROR(__xludf.DUMMYFUNCTION("""COMPUTED_VALUE"""),"")</f>
        <v/>
      </c>
      <c r="AX94" s="18" t="str">
        <f>IFERROR(__xludf.DUMMYFUNCTION("""COMPUTED_VALUE"""),"")</f>
        <v/>
      </c>
      <c r="AY94" s="18" t="str">
        <f>IFERROR(__xludf.DUMMYFUNCTION("""COMPUTED_VALUE"""),"")</f>
        <v/>
      </c>
      <c r="AZ94" s="18" t="str">
        <f>IFERROR(__xludf.DUMMYFUNCTION("""COMPUTED_VALUE"""),"")</f>
        <v/>
      </c>
      <c r="BA94" s="18" t="str">
        <f>IFERROR(__xludf.DUMMYFUNCTION("""COMPUTED_VALUE"""),"")</f>
        <v/>
      </c>
    </row>
    <row r="95">
      <c r="A95" s="11" t="str">
        <f t="shared" si="1"/>
        <v/>
      </c>
      <c r="B95" s="23"/>
      <c r="C95" s="24"/>
      <c r="D95" s="23"/>
      <c r="E95" s="16"/>
      <c r="F95" s="15"/>
      <c r="G95" s="16"/>
      <c r="H95" s="16"/>
      <c r="I95" s="16"/>
      <c r="J95" s="16"/>
      <c r="K95" s="16"/>
      <c r="L95" s="18" t="str">
        <f>IFERROR(__xludf.DUMMYFUNCTION("""COMPUTED_VALUE"""),"")</f>
        <v/>
      </c>
      <c r="M95" s="18" t="str">
        <f>IFERROR(__xludf.DUMMYFUNCTION("""COMPUTED_VALUE"""),"")</f>
        <v/>
      </c>
      <c r="N95" s="18" t="str">
        <f>IFERROR(__xludf.DUMMYFUNCTION("""COMPUTED_VALUE"""),"")</f>
        <v/>
      </c>
      <c r="O95" s="18" t="str">
        <f>IFERROR(__xludf.DUMMYFUNCTION("""COMPUTED_VALUE"""),"")</f>
        <v/>
      </c>
      <c r="P95" s="18" t="str">
        <f>IFERROR(__xludf.DUMMYFUNCTION("""COMPUTED_VALUE"""),"")</f>
        <v/>
      </c>
      <c r="Q95" s="18" t="str">
        <f>IFERROR(__xludf.DUMMYFUNCTION("""COMPUTED_VALUE"""),"")</f>
        <v/>
      </c>
      <c r="R95" s="18" t="str">
        <f>IFERROR(__xludf.DUMMYFUNCTION("""COMPUTED_VALUE"""),"")</f>
        <v/>
      </c>
      <c r="S95" s="18" t="str">
        <f>IFERROR(__xludf.DUMMYFUNCTION("""COMPUTED_VALUE"""),"")</f>
        <v/>
      </c>
      <c r="T95" s="18" t="str">
        <f>IFERROR(__xludf.DUMMYFUNCTION("""COMPUTED_VALUE"""),"")</f>
        <v/>
      </c>
      <c r="U95" s="18" t="str">
        <f>IFERROR(__xludf.DUMMYFUNCTION("""COMPUTED_VALUE"""),"")</f>
        <v/>
      </c>
      <c r="V95" s="18" t="str">
        <f>IFERROR(__xludf.DUMMYFUNCTION("""COMPUTED_VALUE"""),"")</f>
        <v/>
      </c>
      <c r="W95" s="18" t="str">
        <f>IFERROR(__xludf.DUMMYFUNCTION("""COMPUTED_VALUE"""),"")</f>
        <v/>
      </c>
      <c r="X95" s="18" t="str">
        <f>IFERROR(__xludf.DUMMYFUNCTION("""COMPUTED_VALUE"""),"")</f>
        <v/>
      </c>
      <c r="Y95" s="18" t="str">
        <f>IFERROR(__xludf.DUMMYFUNCTION("""COMPUTED_VALUE"""),"")</f>
        <v/>
      </c>
      <c r="Z95" s="18" t="str">
        <f>IFERROR(__xludf.DUMMYFUNCTION("""COMPUTED_VALUE"""),"")</f>
        <v/>
      </c>
      <c r="AA95" s="18" t="str">
        <f>IFERROR(__xludf.DUMMYFUNCTION("""COMPUTED_VALUE"""),"")</f>
        <v/>
      </c>
      <c r="AB95" s="18" t="str">
        <f>IFERROR(__xludf.DUMMYFUNCTION("""COMPUTED_VALUE"""),"")</f>
        <v/>
      </c>
      <c r="AC95" s="18" t="str">
        <f>IFERROR(__xludf.DUMMYFUNCTION("""COMPUTED_VALUE"""),"")</f>
        <v/>
      </c>
      <c r="AD95" s="18" t="str">
        <f>IFERROR(__xludf.DUMMYFUNCTION("""COMPUTED_VALUE"""),"")</f>
        <v/>
      </c>
      <c r="AE95" s="18" t="str">
        <f>IFERROR(__xludf.DUMMYFUNCTION("""COMPUTED_VALUE"""),"")</f>
        <v/>
      </c>
      <c r="AF95" s="18" t="str">
        <f>IFERROR(__xludf.DUMMYFUNCTION("""COMPUTED_VALUE"""),"")</f>
        <v/>
      </c>
      <c r="AG95" s="18" t="str">
        <f>IFERROR(__xludf.DUMMYFUNCTION("""COMPUTED_VALUE"""),"")</f>
        <v/>
      </c>
      <c r="AH95" s="18" t="str">
        <f>IFERROR(__xludf.DUMMYFUNCTION("""COMPUTED_VALUE"""),"")</f>
        <v/>
      </c>
      <c r="AI95" s="18" t="str">
        <f>IFERROR(__xludf.DUMMYFUNCTION("""COMPUTED_VALUE"""),"")</f>
        <v/>
      </c>
      <c r="AJ95" s="18" t="str">
        <f>IFERROR(__xludf.DUMMYFUNCTION("""COMPUTED_VALUE"""),"")</f>
        <v/>
      </c>
      <c r="AK95" s="18" t="str">
        <f>IFERROR(__xludf.DUMMYFUNCTION("""COMPUTED_VALUE"""),"")</f>
        <v/>
      </c>
      <c r="AL95" s="18" t="str">
        <f>IFERROR(__xludf.DUMMYFUNCTION("""COMPUTED_VALUE"""),"")</f>
        <v/>
      </c>
      <c r="AM95" s="18" t="str">
        <f>IFERROR(__xludf.DUMMYFUNCTION("""COMPUTED_VALUE"""),"")</f>
        <v/>
      </c>
      <c r="AN95" s="18" t="str">
        <f>IFERROR(__xludf.DUMMYFUNCTION("""COMPUTED_VALUE"""),"")</f>
        <v/>
      </c>
      <c r="AO95" s="18" t="str">
        <f>IFERROR(__xludf.DUMMYFUNCTION("""COMPUTED_VALUE"""),"")</f>
        <v/>
      </c>
      <c r="AP95" s="18" t="str">
        <f>IFERROR(__xludf.DUMMYFUNCTION("""COMPUTED_VALUE"""),"")</f>
        <v/>
      </c>
      <c r="AQ95" s="18" t="str">
        <f>IFERROR(__xludf.DUMMYFUNCTION("""COMPUTED_VALUE"""),"")</f>
        <v/>
      </c>
      <c r="AR95" s="18" t="str">
        <f>IFERROR(__xludf.DUMMYFUNCTION("""COMPUTED_VALUE"""),"")</f>
        <v/>
      </c>
      <c r="AS95" s="18" t="str">
        <f>IFERROR(__xludf.DUMMYFUNCTION("""COMPUTED_VALUE"""),"")</f>
        <v/>
      </c>
      <c r="AT95" s="18" t="str">
        <f>IFERROR(__xludf.DUMMYFUNCTION("""COMPUTED_VALUE"""),"")</f>
        <v/>
      </c>
      <c r="AU95" s="18" t="str">
        <f>IFERROR(__xludf.DUMMYFUNCTION("""COMPUTED_VALUE"""),"")</f>
        <v/>
      </c>
      <c r="AV95" s="18" t="str">
        <f>IFERROR(__xludf.DUMMYFUNCTION("""COMPUTED_VALUE"""),"")</f>
        <v/>
      </c>
      <c r="AW95" s="18" t="str">
        <f>IFERROR(__xludf.DUMMYFUNCTION("""COMPUTED_VALUE"""),"")</f>
        <v/>
      </c>
      <c r="AX95" s="18" t="str">
        <f>IFERROR(__xludf.DUMMYFUNCTION("""COMPUTED_VALUE"""),"")</f>
        <v/>
      </c>
      <c r="AY95" s="18" t="str">
        <f>IFERROR(__xludf.DUMMYFUNCTION("""COMPUTED_VALUE"""),"")</f>
        <v/>
      </c>
      <c r="AZ95" s="18" t="str">
        <f>IFERROR(__xludf.DUMMYFUNCTION("""COMPUTED_VALUE"""),"")</f>
        <v/>
      </c>
      <c r="BA95" s="18" t="str">
        <f>IFERROR(__xludf.DUMMYFUNCTION("""COMPUTED_VALUE"""),"")</f>
        <v/>
      </c>
    </row>
    <row r="96">
      <c r="A96" s="11" t="str">
        <f t="shared" si="1"/>
        <v/>
      </c>
      <c r="B96" s="23"/>
      <c r="C96" s="24"/>
      <c r="D96" s="23"/>
      <c r="E96" s="16"/>
      <c r="F96" s="15"/>
      <c r="G96" s="16"/>
      <c r="H96" s="16"/>
      <c r="I96" s="16"/>
      <c r="J96" s="16"/>
      <c r="K96" s="16"/>
      <c r="L96" s="18" t="str">
        <f>IFERROR(__xludf.DUMMYFUNCTION("""COMPUTED_VALUE"""),"")</f>
        <v/>
      </c>
      <c r="M96" s="18" t="str">
        <f>IFERROR(__xludf.DUMMYFUNCTION("""COMPUTED_VALUE"""),"")</f>
        <v/>
      </c>
      <c r="N96" s="18" t="str">
        <f>IFERROR(__xludf.DUMMYFUNCTION("""COMPUTED_VALUE"""),"")</f>
        <v/>
      </c>
      <c r="O96" s="18" t="str">
        <f>IFERROR(__xludf.DUMMYFUNCTION("""COMPUTED_VALUE"""),"")</f>
        <v/>
      </c>
      <c r="P96" s="18" t="str">
        <f>IFERROR(__xludf.DUMMYFUNCTION("""COMPUTED_VALUE"""),"")</f>
        <v/>
      </c>
      <c r="Q96" s="18" t="str">
        <f>IFERROR(__xludf.DUMMYFUNCTION("""COMPUTED_VALUE"""),"")</f>
        <v/>
      </c>
      <c r="R96" s="18" t="str">
        <f>IFERROR(__xludf.DUMMYFUNCTION("""COMPUTED_VALUE"""),"")</f>
        <v/>
      </c>
      <c r="S96" s="18" t="str">
        <f>IFERROR(__xludf.DUMMYFUNCTION("""COMPUTED_VALUE"""),"")</f>
        <v/>
      </c>
      <c r="T96" s="18" t="str">
        <f>IFERROR(__xludf.DUMMYFUNCTION("""COMPUTED_VALUE"""),"")</f>
        <v/>
      </c>
      <c r="U96" s="18" t="str">
        <f>IFERROR(__xludf.DUMMYFUNCTION("""COMPUTED_VALUE"""),"")</f>
        <v/>
      </c>
      <c r="V96" s="18" t="str">
        <f>IFERROR(__xludf.DUMMYFUNCTION("""COMPUTED_VALUE"""),"")</f>
        <v/>
      </c>
      <c r="W96" s="18" t="str">
        <f>IFERROR(__xludf.DUMMYFUNCTION("""COMPUTED_VALUE"""),"")</f>
        <v/>
      </c>
      <c r="X96" s="18" t="str">
        <f>IFERROR(__xludf.DUMMYFUNCTION("""COMPUTED_VALUE"""),"")</f>
        <v/>
      </c>
      <c r="Y96" s="18" t="str">
        <f>IFERROR(__xludf.DUMMYFUNCTION("""COMPUTED_VALUE"""),"")</f>
        <v/>
      </c>
      <c r="Z96" s="18" t="str">
        <f>IFERROR(__xludf.DUMMYFUNCTION("""COMPUTED_VALUE"""),"")</f>
        <v/>
      </c>
      <c r="AA96" s="18" t="str">
        <f>IFERROR(__xludf.DUMMYFUNCTION("""COMPUTED_VALUE"""),"")</f>
        <v/>
      </c>
      <c r="AB96" s="18" t="str">
        <f>IFERROR(__xludf.DUMMYFUNCTION("""COMPUTED_VALUE"""),"")</f>
        <v/>
      </c>
      <c r="AC96" s="18" t="str">
        <f>IFERROR(__xludf.DUMMYFUNCTION("""COMPUTED_VALUE"""),"")</f>
        <v/>
      </c>
      <c r="AD96" s="18" t="str">
        <f>IFERROR(__xludf.DUMMYFUNCTION("""COMPUTED_VALUE"""),"")</f>
        <v/>
      </c>
      <c r="AE96" s="18" t="str">
        <f>IFERROR(__xludf.DUMMYFUNCTION("""COMPUTED_VALUE"""),"")</f>
        <v/>
      </c>
      <c r="AF96" s="18" t="str">
        <f>IFERROR(__xludf.DUMMYFUNCTION("""COMPUTED_VALUE"""),"")</f>
        <v/>
      </c>
      <c r="AG96" s="18" t="str">
        <f>IFERROR(__xludf.DUMMYFUNCTION("""COMPUTED_VALUE"""),"")</f>
        <v/>
      </c>
      <c r="AH96" s="18" t="str">
        <f>IFERROR(__xludf.DUMMYFUNCTION("""COMPUTED_VALUE"""),"")</f>
        <v/>
      </c>
      <c r="AI96" s="18" t="str">
        <f>IFERROR(__xludf.DUMMYFUNCTION("""COMPUTED_VALUE"""),"")</f>
        <v/>
      </c>
      <c r="AJ96" s="18" t="str">
        <f>IFERROR(__xludf.DUMMYFUNCTION("""COMPUTED_VALUE"""),"")</f>
        <v/>
      </c>
      <c r="AK96" s="18" t="str">
        <f>IFERROR(__xludf.DUMMYFUNCTION("""COMPUTED_VALUE"""),"")</f>
        <v/>
      </c>
      <c r="AL96" s="18" t="str">
        <f>IFERROR(__xludf.DUMMYFUNCTION("""COMPUTED_VALUE"""),"")</f>
        <v/>
      </c>
      <c r="AM96" s="18" t="str">
        <f>IFERROR(__xludf.DUMMYFUNCTION("""COMPUTED_VALUE"""),"")</f>
        <v/>
      </c>
      <c r="AN96" s="18" t="str">
        <f>IFERROR(__xludf.DUMMYFUNCTION("""COMPUTED_VALUE"""),"")</f>
        <v/>
      </c>
      <c r="AO96" s="18" t="str">
        <f>IFERROR(__xludf.DUMMYFUNCTION("""COMPUTED_VALUE"""),"")</f>
        <v/>
      </c>
      <c r="AP96" s="18" t="str">
        <f>IFERROR(__xludf.DUMMYFUNCTION("""COMPUTED_VALUE"""),"")</f>
        <v/>
      </c>
      <c r="AQ96" s="18" t="str">
        <f>IFERROR(__xludf.DUMMYFUNCTION("""COMPUTED_VALUE"""),"")</f>
        <v/>
      </c>
      <c r="AR96" s="18" t="str">
        <f>IFERROR(__xludf.DUMMYFUNCTION("""COMPUTED_VALUE"""),"")</f>
        <v/>
      </c>
      <c r="AS96" s="18" t="str">
        <f>IFERROR(__xludf.DUMMYFUNCTION("""COMPUTED_VALUE"""),"")</f>
        <v/>
      </c>
      <c r="AT96" s="18" t="str">
        <f>IFERROR(__xludf.DUMMYFUNCTION("""COMPUTED_VALUE"""),"")</f>
        <v/>
      </c>
      <c r="AU96" s="18" t="str">
        <f>IFERROR(__xludf.DUMMYFUNCTION("""COMPUTED_VALUE"""),"")</f>
        <v/>
      </c>
      <c r="AV96" s="18" t="str">
        <f>IFERROR(__xludf.DUMMYFUNCTION("""COMPUTED_VALUE"""),"")</f>
        <v/>
      </c>
      <c r="AW96" s="18" t="str">
        <f>IFERROR(__xludf.DUMMYFUNCTION("""COMPUTED_VALUE"""),"")</f>
        <v/>
      </c>
      <c r="AX96" s="18" t="str">
        <f>IFERROR(__xludf.DUMMYFUNCTION("""COMPUTED_VALUE"""),"")</f>
        <v/>
      </c>
      <c r="AY96" s="18" t="str">
        <f>IFERROR(__xludf.DUMMYFUNCTION("""COMPUTED_VALUE"""),"")</f>
        <v/>
      </c>
      <c r="AZ96" s="18" t="str">
        <f>IFERROR(__xludf.DUMMYFUNCTION("""COMPUTED_VALUE"""),"")</f>
        <v/>
      </c>
      <c r="BA96" s="18" t="str">
        <f>IFERROR(__xludf.DUMMYFUNCTION("""COMPUTED_VALUE"""),"")</f>
        <v/>
      </c>
    </row>
    <row r="97">
      <c r="A97" s="11" t="str">
        <f t="shared" si="1"/>
        <v/>
      </c>
      <c r="B97" s="23"/>
      <c r="C97" s="24"/>
      <c r="D97" s="23"/>
      <c r="E97" s="16"/>
      <c r="F97" s="15"/>
      <c r="G97" s="16"/>
      <c r="H97" s="16"/>
      <c r="I97" s="16"/>
      <c r="J97" s="16"/>
      <c r="K97" s="16"/>
      <c r="L97" s="18" t="str">
        <f>IFERROR(__xludf.DUMMYFUNCTION("""COMPUTED_VALUE"""),"")</f>
        <v/>
      </c>
      <c r="M97" s="18" t="str">
        <f>IFERROR(__xludf.DUMMYFUNCTION("""COMPUTED_VALUE"""),"")</f>
        <v/>
      </c>
      <c r="N97" s="18" t="str">
        <f>IFERROR(__xludf.DUMMYFUNCTION("""COMPUTED_VALUE"""),"")</f>
        <v/>
      </c>
      <c r="O97" s="18" t="str">
        <f>IFERROR(__xludf.DUMMYFUNCTION("""COMPUTED_VALUE"""),"")</f>
        <v/>
      </c>
      <c r="P97" s="18" t="str">
        <f>IFERROR(__xludf.DUMMYFUNCTION("""COMPUTED_VALUE"""),"")</f>
        <v/>
      </c>
      <c r="Q97" s="18" t="str">
        <f>IFERROR(__xludf.DUMMYFUNCTION("""COMPUTED_VALUE"""),"")</f>
        <v/>
      </c>
      <c r="R97" s="18" t="str">
        <f>IFERROR(__xludf.DUMMYFUNCTION("""COMPUTED_VALUE"""),"")</f>
        <v/>
      </c>
      <c r="S97" s="18" t="str">
        <f>IFERROR(__xludf.DUMMYFUNCTION("""COMPUTED_VALUE"""),"")</f>
        <v/>
      </c>
      <c r="T97" s="18" t="str">
        <f>IFERROR(__xludf.DUMMYFUNCTION("""COMPUTED_VALUE"""),"")</f>
        <v/>
      </c>
      <c r="U97" s="18" t="str">
        <f>IFERROR(__xludf.DUMMYFUNCTION("""COMPUTED_VALUE"""),"")</f>
        <v/>
      </c>
      <c r="V97" s="18" t="str">
        <f>IFERROR(__xludf.DUMMYFUNCTION("""COMPUTED_VALUE"""),"")</f>
        <v/>
      </c>
      <c r="W97" s="18" t="str">
        <f>IFERROR(__xludf.DUMMYFUNCTION("""COMPUTED_VALUE"""),"")</f>
        <v/>
      </c>
      <c r="X97" s="18" t="str">
        <f>IFERROR(__xludf.DUMMYFUNCTION("""COMPUTED_VALUE"""),"")</f>
        <v/>
      </c>
      <c r="Y97" s="18" t="str">
        <f>IFERROR(__xludf.DUMMYFUNCTION("""COMPUTED_VALUE"""),"")</f>
        <v/>
      </c>
      <c r="Z97" s="18" t="str">
        <f>IFERROR(__xludf.DUMMYFUNCTION("""COMPUTED_VALUE"""),"")</f>
        <v/>
      </c>
      <c r="AA97" s="18" t="str">
        <f>IFERROR(__xludf.DUMMYFUNCTION("""COMPUTED_VALUE"""),"")</f>
        <v/>
      </c>
      <c r="AB97" s="18" t="str">
        <f>IFERROR(__xludf.DUMMYFUNCTION("""COMPUTED_VALUE"""),"")</f>
        <v/>
      </c>
      <c r="AC97" s="18" t="str">
        <f>IFERROR(__xludf.DUMMYFUNCTION("""COMPUTED_VALUE"""),"")</f>
        <v/>
      </c>
      <c r="AD97" s="18" t="str">
        <f>IFERROR(__xludf.DUMMYFUNCTION("""COMPUTED_VALUE"""),"")</f>
        <v/>
      </c>
      <c r="AE97" s="18" t="str">
        <f>IFERROR(__xludf.DUMMYFUNCTION("""COMPUTED_VALUE"""),"")</f>
        <v/>
      </c>
      <c r="AF97" s="18" t="str">
        <f>IFERROR(__xludf.DUMMYFUNCTION("""COMPUTED_VALUE"""),"")</f>
        <v/>
      </c>
      <c r="AG97" s="18" t="str">
        <f>IFERROR(__xludf.DUMMYFUNCTION("""COMPUTED_VALUE"""),"")</f>
        <v/>
      </c>
      <c r="AH97" s="18" t="str">
        <f>IFERROR(__xludf.DUMMYFUNCTION("""COMPUTED_VALUE"""),"")</f>
        <v/>
      </c>
      <c r="AI97" s="18" t="str">
        <f>IFERROR(__xludf.DUMMYFUNCTION("""COMPUTED_VALUE"""),"")</f>
        <v/>
      </c>
      <c r="AJ97" s="18" t="str">
        <f>IFERROR(__xludf.DUMMYFUNCTION("""COMPUTED_VALUE"""),"")</f>
        <v/>
      </c>
      <c r="AK97" s="18" t="str">
        <f>IFERROR(__xludf.DUMMYFUNCTION("""COMPUTED_VALUE"""),"")</f>
        <v/>
      </c>
      <c r="AL97" s="18" t="str">
        <f>IFERROR(__xludf.DUMMYFUNCTION("""COMPUTED_VALUE"""),"")</f>
        <v/>
      </c>
      <c r="AM97" s="18" t="str">
        <f>IFERROR(__xludf.DUMMYFUNCTION("""COMPUTED_VALUE"""),"")</f>
        <v/>
      </c>
      <c r="AN97" s="18" t="str">
        <f>IFERROR(__xludf.DUMMYFUNCTION("""COMPUTED_VALUE"""),"")</f>
        <v/>
      </c>
      <c r="AO97" s="18" t="str">
        <f>IFERROR(__xludf.DUMMYFUNCTION("""COMPUTED_VALUE"""),"")</f>
        <v/>
      </c>
      <c r="AP97" s="18" t="str">
        <f>IFERROR(__xludf.DUMMYFUNCTION("""COMPUTED_VALUE"""),"")</f>
        <v/>
      </c>
      <c r="AQ97" s="18" t="str">
        <f>IFERROR(__xludf.DUMMYFUNCTION("""COMPUTED_VALUE"""),"")</f>
        <v/>
      </c>
      <c r="AR97" s="18" t="str">
        <f>IFERROR(__xludf.DUMMYFUNCTION("""COMPUTED_VALUE"""),"")</f>
        <v/>
      </c>
      <c r="AS97" s="18" t="str">
        <f>IFERROR(__xludf.DUMMYFUNCTION("""COMPUTED_VALUE"""),"")</f>
        <v/>
      </c>
      <c r="AT97" s="18" t="str">
        <f>IFERROR(__xludf.DUMMYFUNCTION("""COMPUTED_VALUE"""),"")</f>
        <v/>
      </c>
      <c r="AU97" s="18" t="str">
        <f>IFERROR(__xludf.DUMMYFUNCTION("""COMPUTED_VALUE"""),"")</f>
        <v/>
      </c>
      <c r="AV97" s="18" t="str">
        <f>IFERROR(__xludf.DUMMYFUNCTION("""COMPUTED_VALUE"""),"")</f>
        <v/>
      </c>
      <c r="AW97" s="18" t="str">
        <f>IFERROR(__xludf.DUMMYFUNCTION("""COMPUTED_VALUE"""),"")</f>
        <v/>
      </c>
      <c r="AX97" s="18" t="str">
        <f>IFERROR(__xludf.DUMMYFUNCTION("""COMPUTED_VALUE"""),"")</f>
        <v/>
      </c>
      <c r="AY97" s="18" t="str">
        <f>IFERROR(__xludf.DUMMYFUNCTION("""COMPUTED_VALUE"""),"")</f>
        <v/>
      </c>
      <c r="AZ97" s="18" t="str">
        <f>IFERROR(__xludf.DUMMYFUNCTION("""COMPUTED_VALUE"""),"")</f>
        <v/>
      </c>
      <c r="BA97" s="18" t="str">
        <f>IFERROR(__xludf.DUMMYFUNCTION("""COMPUTED_VALUE"""),"")</f>
        <v/>
      </c>
    </row>
    <row r="98">
      <c r="A98" s="11" t="str">
        <f t="shared" si="1"/>
        <v/>
      </c>
      <c r="B98" s="23"/>
      <c r="C98" s="24"/>
      <c r="D98" s="23"/>
      <c r="E98" s="16"/>
      <c r="F98" s="15"/>
      <c r="G98" s="16"/>
      <c r="H98" s="16"/>
      <c r="I98" s="16"/>
      <c r="J98" s="16"/>
      <c r="K98" s="16"/>
      <c r="L98" s="18" t="str">
        <f>IFERROR(__xludf.DUMMYFUNCTION("""COMPUTED_VALUE"""),"")</f>
        <v/>
      </c>
      <c r="M98" s="18" t="str">
        <f>IFERROR(__xludf.DUMMYFUNCTION("""COMPUTED_VALUE"""),"")</f>
        <v/>
      </c>
      <c r="N98" s="18" t="str">
        <f>IFERROR(__xludf.DUMMYFUNCTION("""COMPUTED_VALUE"""),"")</f>
        <v/>
      </c>
      <c r="O98" s="18" t="str">
        <f>IFERROR(__xludf.DUMMYFUNCTION("""COMPUTED_VALUE"""),"")</f>
        <v/>
      </c>
      <c r="P98" s="18" t="str">
        <f>IFERROR(__xludf.DUMMYFUNCTION("""COMPUTED_VALUE"""),"")</f>
        <v/>
      </c>
      <c r="Q98" s="18" t="str">
        <f>IFERROR(__xludf.DUMMYFUNCTION("""COMPUTED_VALUE"""),"")</f>
        <v/>
      </c>
      <c r="R98" s="18" t="str">
        <f>IFERROR(__xludf.DUMMYFUNCTION("""COMPUTED_VALUE"""),"")</f>
        <v/>
      </c>
      <c r="S98" s="18" t="str">
        <f>IFERROR(__xludf.DUMMYFUNCTION("""COMPUTED_VALUE"""),"")</f>
        <v/>
      </c>
      <c r="T98" s="18" t="str">
        <f>IFERROR(__xludf.DUMMYFUNCTION("""COMPUTED_VALUE"""),"")</f>
        <v/>
      </c>
      <c r="U98" s="18" t="str">
        <f>IFERROR(__xludf.DUMMYFUNCTION("""COMPUTED_VALUE"""),"")</f>
        <v/>
      </c>
      <c r="V98" s="18" t="str">
        <f>IFERROR(__xludf.DUMMYFUNCTION("""COMPUTED_VALUE"""),"")</f>
        <v/>
      </c>
      <c r="W98" s="18" t="str">
        <f>IFERROR(__xludf.DUMMYFUNCTION("""COMPUTED_VALUE"""),"")</f>
        <v/>
      </c>
      <c r="X98" s="18" t="str">
        <f>IFERROR(__xludf.DUMMYFUNCTION("""COMPUTED_VALUE"""),"")</f>
        <v/>
      </c>
      <c r="Y98" s="18" t="str">
        <f>IFERROR(__xludf.DUMMYFUNCTION("""COMPUTED_VALUE"""),"")</f>
        <v/>
      </c>
      <c r="Z98" s="18" t="str">
        <f>IFERROR(__xludf.DUMMYFUNCTION("""COMPUTED_VALUE"""),"")</f>
        <v/>
      </c>
      <c r="AA98" s="18" t="str">
        <f>IFERROR(__xludf.DUMMYFUNCTION("""COMPUTED_VALUE"""),"")</f>
        <v/>
      </c>
      <c r="AB98" s="18" t="str">
        <f>IFERROR(__xludf.DUMMYFUNCTION("""COMPUTED_VALUE"""),"")</f>
        <v/>
      </c>
      <c r="AC98" s="18" t="str">
        <f>IFERROR(__xludf.DUMMYFUNCTION("""COMPUTED_VALUE"""),"")</f>
        <v/>
      </c>
      <c r="AD98" s="18" t="str">
        <f>IFERROR(__xludf.DUMMYFUNCTION("""COMPUTED_VALUE"""),"")</f>
        <v/>
      </c>
      <c r="AE98" s="18" t="str">
        <f>IFERROR(__xludf.DUMMYFUNCTION("""COMPUTED_VALUE"""),"")</f>
        <v/>
      </c>
      <c r="AF98" s="18" t="str">
        <f>IFERROR(__xludf.DUMMYFUNCTION("""COMPUTED_VALUE"""),"")</f>
        <v/>
      </c>
      <c r="AG98" s="18" t="str">
        <f>IFERROR(__xludf.DUMMYFUNCTION("""COMPUTED_VALUE"""),"")</f>
        <v/>
      </c>
      <c r="AH98" s="18" t="str">
        <f>IFERROR(__xludf.DUMMYFUNCTION("""COMPUTED_VALUE"""),"")</f>
        <v/>
      </c>
      <c r="AI98" s="18" t="str">
        <f>IFERROR(__xludf.DUMMYFUNCTION("""COMPUTED_VALUE"""),"")</f>
        <v/>
      </c>
      <c r="AJ98" s="18" t="str">
        <f>IFERROR(__xludf.DUMMYFUNCTION("""COMPUTED_VALUE"""),"")</f>
        <v/>
      </c>
      <c r="AK98" s="18" t="str">
        <f>IFERROR(__xludf.DUMMYFUNCTION("""COMPUTED_VALUE"""),"")</f>
        <v/>
      </c>
      <c r="AL98" s="18" t="str">
        <f>IFERROR(__xludf.DUMMYFUNCTION("""COMPUTED_VALUE"""),"")</f>
        <v/>
      </c>
      <c r="AM98" s="18" t="str">
        <f>IFERROR(__xludf.DUMMYFUNCTION("""COMPUTED_VALUE"""),"")</f>
        <v/>
      </c>
      <c r="AN98" s="18" t="str">
        <f>IFERROR(__xludf.DUMMYFUNCTION("""COMPUTED_VALUE"""),"")</f>
        <v/>
      </c>
      <c r="AO98" s="18" t="str">
        <f>IFERROR(__xludf.DUMMYFUNCTION("""COMPUTED_VALUE"""),"")</f>
        <v/>
      </c>
      <c r="AP98" s="18" t="str">
        <f>IFERROR(__xludf.DUMMYFUNCTION("""COMPUTED_VALUE"""),"")</f>
        <v/>
      </c>
      <c r="AQ98" s="18" t="str">
        <f>IFERROR(__xludf.DUMMYFUNCTION("""COMPUTED_VALUE"""),"")</f>
        <v/>
      </c>
      <c r="AR98" s="18" t="str">
        <f>IFERROR(__xludf.DUMMYFUNCTION("""COMPUTED_VALUE"""),"")</f>
        <v/>
      </c>
      <c r="AS98" s="18" t="str">
        <f>IFERROR(__xludf.DUMMYFUNCTION("""COMPUTED_VALUE"""),"")</f>
        <v/>
      </c>
      <c r="AT98" s="18" t="str">
        <f>IFERROR(__xludf.DUMMYFUNCTION("""COMPUTED_VALUE"""),"")</f>
        <v/>
      </c>
      <c r="AU98" s="18" t="str">
        <f>IFERROR(__xludf.DUMMYFUNCTION("""COMPUTED_VALUE"""),"")</f>
        <v/>
      </c>
      <c r="AV98" s="18" t="str">
        <f>IFERROR(__xludf.DUMMYFUNCTION("""COMPUTED_VALUE"""),"")</f>
        <v/>
      </c>
      <c r="AW98" s="18" t="str">
        <f>IFERROR(__xludf.DUMMYFUNCTION("""COMPUTED_VALUE"""),"")</f>
        <v/>
      </c>
      <c r="AX98" s="18" t="str">
        <f>IFERROR(__xludf.DUMMYFUNCTION("""COMPUTED_VALUE"""),"")</f>
        <v/>
      </c>
      <c r="AY98" s="18" t="str">
        <f>IFERROR(__xludf.DUMMYFUNCTION("""COMPUTED_VALUE"""),"")</f>
        <v/>
      </c>
      <c r="AZ98" s="18" t="str">
        <f>IFERROR(__xludf.DUMMYFUNCTION("""COMPUTED_VALUE"""),"")</f>
        <v/>
      </c>
      <c r="BA98" s="18" t="str">
        <f>IFERROR(__xludf.DUMMYFUNCTION("""COMPUTED_VALUE"""),"")</f>
        <v/>
      </c>
    </row>
    <row r="99">
      <c r="A99" s="11" t="str">
        <f t="shared" si="1"/>
        <v/>
      </c>
      <c r="B99" s="23"/>
      <c r="C99" s="24"/>
      <c r="D99" s="23"/>
      <c r="E99" s="16"/>
      <c r="F99" s="15"/>
      <c r="G99" s="16"/>
      <c r="H99" s="16"/>
      <c r="I99" s="16"/>
      <c r="J99" s="16"/>
      <c r="K99" s="16"/>
      <c r="L99" s="18" t="str">
        <f>IFERROR(__xludf.DUMMYFUNCTION("""COMPUTED_VALUE"""),"")</f>
        <v/>
      </c>
      <c r="M99" s="18" t="str">
        <f>IFERROR(__xludf.DUMMYFUNCTION("""COMPUTED_VALUE"""),"")</f>
        <v/>
      </c>
      <c r="N99" s="18" t="str">
        <f>IFERROR(__xludf.DUMMYFUNCTION("""COMPUTED_VALUE"""),"")</f>
        <v/>
      </c>
      <c r="O99" s="18" t="str">
        <f>IFERROR(__xludf.DUMMYFUNCTION("""COMPUTED_VALUE"""),"")</f>
        <v/>
      </c>
      <c r="P99" s="18" t="str">
        <f>IFERROR(__xludf.DUMMYFUNCTION("""COMPUTED_VALUE"""),"")</f>
        <v/>
      </c>
      <c r="Q99" s="18" t="str">
        <f>IFERROR(__xludf.DUMMYFUNCTION("""COMPUTED_VALUE"""),"")</f>
        <v/>
      </c>
      <c r="R99" s="18" t="str">
        <f>IFERROR(__xludf.DUMMYFUNCTION("""COMPUTED_VALUE"""),"")</f>
        <v/>
      </c>
      <c r="S99" s="18" t="str">
        <f>IFERROR(__xludf.DUMMYFUNCTION("""COMPUTED_VALUE"""),"")</f>
        <v/>
      </c>
      <c r="T99" s="18" t="str">
        <f>IFERROR(__xludf.DUMMYFUNCTION("""COMPUTED_VALUE"""),"")</f>
        <v/>
      </c>
      <c r="U99" s="18" t="str">
        <f>IFERROR(__xludf.DUMMYFUNCTION("""COMPUTED_VALUE"""),"")</f>
        <v/>
      </c>
      <c r="V99" s="18" t="str">
        <f>IFERROR(__xludf.DUMMYFUNCTION("""COMPUTED_VALUE"""),"")</f>
        <v/>
      </c>
      <c r="W99" s="18" t="str">
        <f>IFERROR(__xludf.DUMMYFUNCTION("""COMPUTED_VALUE"""),"")</f>
        <v/>
      </c>
      <c r="X99" s="18" t="str">
        <f>IFERROR(__xludf.DUMMYFUNCTION("""COMPUTED_VALUE"""),"")</f>
        <v/>
      </c>
      <c r="Y99" s="18" t="str">
        <f>IFERROR(__xludf.DUMMYFUNCTION("""COMPUTED_VALUE"""),"")</f>
        <v/>
      </c>
      <c r="Z99" s="18" t="str">
        <f>IFERROR(__xludf.DUMMYFUNCTION("""COMPUTED_VALUE"""),"")</f>
        <v/>
      </c>
      <c r="AA99" s="18" t="str">
        <f>IFERROR(__xludf.DUMMYFUNCTION("""COMPUTED_VALUE"""),"")</f>
        <v/>
      </c>
      <c r="AB99" s="18" t="str">
        <f>IFERROR(__xludf.DUMMYFUNCTION("""COMPUTED_VALUE"""),"")</f>
        <v/>
      </c>
      <c r="AC99" s="18" t="str">
        <f>IFERROR(__xludf.DUMMYFUNCTION("""COMPUTED_VALUE"""),"")</f>
        <v/>
      </c>
      <c r="AD99" s="18" t="str">
        <f>IFERROR(__xludf.DUMMYFUNCTION("""COMPUTED_VALUE"""),"")</f>
        <v/>
      </c>
      <c r="AE99" s="18" t="str">
        <f>IFERROR(__xludf.DUMMYFUNCTION("""COMPUTED_VALUE"""),"")</f>
        <v/>
      </c>
      <c r="AF99" s="18" t="str">
        <f>IFERROR(__xludf.DUMMYFUNCTION("""COMPUTED_VALUE"""),"")</f>
        <v/>
      </c>
      <c r="AG99" s="18" t="str">
        <f>IFERROR(__xludf.DUMMYFUNCTION("""COMPUTED_VALUE"""),"")</f>
        <v/>
      </c>
      <c r="AH99" s="18" t="str">
        <f>IFERROR(__xludf.DUMMYFUNCTION("""COMPUTED_VALUE"""),"")</f>
        <v/>
      </c>
      <c r="AI99" s="18" t="str">
        <f>IFERROR(__xludf.DUMMYFUNCTION("""COMPUTED_VALUE"""),"")</f>
        <v/>
      </c>
      <c r="AJ99" s="18" t="str">
        <f>IFERROR(__xludf.DUMMYFUNCTION("""COMPUTED_VALUE"""),"")</f>
        <v/>
      </c>
      <c r="AK99" s="18" t="str">
        <f>IFERROR(__xludf.DUMMYFUNCTION("""COMPUTED_VALUE"""),"")</f>
        <v/>
      </c>
      <c r="AL99" s="18" t="str">
        <f>IFERROR(__xludf.DUMMYFUNCTION("""COMPUTED_VALUE"""),"")</f>
        <v/>
      </c>
      <c r="AM99" s="18" t="str">
        <f>IFERROR(__xludf.DUMMYFUNCTION("""COMPUTED_VALUE"""),"")</f>
        <v/>
      </c>
      <c r="AN99" s="18" t="str">
        <f>IFERROR(__xludf.DUMMYFUNCTION("""COMPUTED_VALUE"""),"")</f>
        <v/>
      </c>
      <c r="AO99" s="18" t="str">
        <f>IFERROR(__xludf.DUMMYFUNCTION("""COMPUTED_VALUE"""),"")</f>
        <v/>
      </c>
      <c r="AP99" s="18" t="str">
        <f>IFERROR(__xludf.DUMMYFUNCTION("""COMPUTED_VALUE"""),"")</f>
        <v/>
      </c>
      <c r="AQ99" s="18" t="str">
        <f>IFERROR(__xludf.DUMMYFUNCTION("""COMPUTED_VALUE"""),"")</f>
        <v/>
      </c>
      <c r="AR99" s="18" t="str">
        <f>IFERROR(__xludf.DUMMYFUNCTION("""COMPUTED_VALUE"""),"")</f>
        <v/>
      </c>
      <c r="AS99" s="18" t="str">
        <f>IFERROR(__xludf.DUMMYFUNCTION("""COMPUTED_VALUE"""),"")</f>
        <v/>
      </c>
      <c r="AT99" s="18" t="str">
        <f>IFERROR(__xludf.DUMMYFUNCTION("""COMPUTED_VALUE"""),"")</f>
        <v/>
      </c>
      <c r="AU99" s="18" t="str">
        <f>IFERROR(__xludf.DUMMYFUNCTION("""COMPUTED_VALUE"""),"")</f>
        <v/>
      </c>
      <c r="AV99" s="18" t="str">
        <f>IFERROR(__xludf.DUMMYFUNCTION("""COMPUTED_VALUE"""),"")</f>
        <v/>
      </c>
      <c r="AW99" s="18" t="str">
        <f>IFERROR(__xludf.DUMMYFUNCTION("""COMPUTED_VALUE"""),"")</f>
        <v/>
      </c>
      <c r="AX99" s="18" t="str">
        <f>IFERROR(__xludf.DUMMYFUNCTION("""COMPUTED_VALUE"""),"")</f>
        <v/>
      </c>
      <c r="AY99" s="18" t="str">
        <f>IFERROR(__xludf.DUMMYFUNCTION("""COMPUTED_VALUE"""),"")</f>
        <v/>
      </c>
      <c r="AZ99" s="18" t="str">
        <f>IFERROR(__xludf.DUMMYFUNCTION("""COMPUTED_VALUE"""),"")</f>
        <v/>
      </c>
      <c r="BA99" s="18" t="str">
        <f>IFERROR(__xludf.DUMMYFUNCTION("""COMPUTED_VALUE"""),"")</f>
        <v/>
      </c>
    </row>
    <row r="100">
      <c r="A100" s="24"/>
      <c r="B100" s="23"/>
      <c r="C100" s="23"/>
      <c r="D100" s="23"/>
      <c r="E100" s="15"/>
      <c r="F100" s="15"/>
      <c r="G100" s="16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</row>
    <row r="101">
      <c r="A101" s="24"/>
      <c r="B101" s="23"/>
      <c r="C101" s="23"/>
      <c r="D101" s="23"/>
      <c r="G101" s="16"/>
    </row>
    <row r="102">
      <c r="A102" s="24"/>
      <c r="B102" s="23"/>
      <c r="C102" s="23"/>
      <c r="D102" s="23"/>
      <c r="G102" s="16"/>
    </row>
    <row r="103">
      <c r="A103" s="24"/>
      <c r="B103" s="23"/>
      <c r="C103" s="23"/>
      <c r="D103" s="23"/>
      <c r="G103" s="16"/>
    </row>
    <row r="104">
      <c r="A104" s="24"/>
      <c r="B104" s="23"/>
      <c r="C104" s="23"/>
      <c r="D104" s="23"/>
      <c r="G104" s="16"/>
    </row>
    <row r="105">
      <c r="A105" s="24"/>
      <c r="B105" s="23"/>
      <c r="C105" s="23"/>
      <c r="D105" s="23"/>
      <c r="G105" s="16"/>
    </row>
    <row r="106">
      <c r="A106" s="24"/>
      <c r="B106" s="23"/>
      <c r="C106" s="23"/>
      <c r="D106" s="23"/>
      <c r="G106" s="16"/>
    </row>
    <row r="107">
      <c r="A107" s="24"/>
      <c r="B107" s="23"/>
      <c r="C107" s="23"/>
      <c r="D107" s="23"/>
      <c r="G107" s="16"/>
    </row>
    <row r="108">
      <c r="A108" s="24"/>
      <c r="B108" s="23"/>
      <c r="C108" s="23"/>
      <c r="D108" s="23"/>
      <c r="G108" s="16"/>
    </row>
    <row r="109">
      <c r="A109" s="24"/>
      <c r="B109" s="23"/>
      <c r="C109" s="23"/>
      <c r="D109" s="23"/>
      <c r="G109" s="16"/>
    </row>
    <row r="110">
      <c r="A110" s="24"/>
      <c r="B110" s="23"/>
      <c r="C110" s="23"/>
      <c r="D110" s="23"/>
      <c r="G110" s="16"/>
    </row>
    <row r="111">
      <c r="A111" s="24"/>
      <c r="B111" s="23"/>
      <c r="C111" s="23"/>
      <c r="D111" s="23"/>
      <c r="G111" s="16"/>
    </row>
    <row r="112">
      <c r="A112" s="24"/>
      <c r="B112" s="23"/>
      <c r="C112" s="23"/>
      <c r="D112" s="23"/>
      <c r="G112" s="16"/>
    </row>
    <row r="113">
      <c r="A113" s="24"/>
      <c r="B113" s="23"/>
      <c r="C113" s="23"/>
      <c r="D113" s="23"/>
      <c r="G113" s="16"/>
    </row>
    <row r="114">
      <c r="A114" s="24"/>
      <c r="B114" s="23"/>
      <c r="C114" s="23"/>
      <c r="D114" s="23"/>
      <c r="G114" s="16"/>
    </row>
    <row r="115">
      <c r="A115" s="24"/>
      <c r="B115" s="23"/>
      <c r="C115" s="23"/>
      <c r="D115" s="23"/>
      <c r="G115" s="16"/>
    </row>
    <row r="116">
      <c r="A116" s="24"/>
      <c r="B116" s="23"/>
      <c r="C116" s="23"/>
      <c r="D116" s="23"/>
      <c r="G116" s="16"/>
    </row>
    <row r="117">
      <c r="A117" s="24"/>
      <c r="B117" s="23"/>
      <c r="C117" s="23"/>
      <c r="D117" s="23"/>
      <c r="G117" s="16"/>
    </row>
    <row r="118">
      <c r="A118" s="24"/>
      <c r="B118" s="23"/>
      <c r="C118" s="23"/>
      <c r="D118" s="23"/>
      <c r="G118" s="16"/>
    </row>
    <row r="119">
      <c r="A119" s="24"/>
      <c r="B119" s="23"/>
      <c r="C119" s="23"/>
      <c r="D119" s="23"/>
      <c r="G119" s="16"/>
    </row>
    <row r="120">
      <c r="A120" s="24"/>
      <c r="B120" s="23"/>
      <c r="C120" s="23"/>
      <c r="D120" s="23"/>
      <c r="G120" s="16"/>
    </row>
    <row r="121">
      <c r="A121" s="24"/>
      <c r="B121" s="23"/>
      <c r="C121" s="23"/>
      <c r="D121" s="23"/>
      <c r="G121" s="16"/>
    </row>
    <row r="122">
      <c r="A122" s="24"/>
      <c r="B122" s="23"/>
      <c r="C122" s="23"/>
      <c r="D122" s="23"/>
      <c r="G122" s="16"/>
    </row>
    <row r="123">
      <c r="A123" s="24"/>
      <c r="B123" s="23"/>
      <c r="C123" s="23"/>
      <c r="D123" s="23"/>
      <c r="G123" s="16"/>
    </row>
    <row r="124">
      <c r="A124" s="24"/>
      <c r="B124" s="23"/>
      <c r="C124" s="23"/>
      <c r="D124" s="23"/>
      <c r="G124" s="16"/>
    </row>
    <row r="125">
      <c r="A125" s="24"/>
      <c r="B125" s="23"/>
      <c r="C125" s="23"/>
      <c r="D125" s="23"/>
      <c r="G125" s="16"/>
    </row>
    <row r="126">
      <c r="A126" s="24"/>
      <c r="B126" s="23"/>
      <c r="C126" s="23"/>
      <c r="D126" s="23"/>
      <c r="G126" s="16"/>
    </row>
    <row r="127">
      <c r="A127" s="24"/>
      <c r="B127" s="23"/>
      <c r="C127" s="23"/>
      <c r="D127" s="23"/>
      <c r="G127" s="16"/>
    </row>
    <row r="128">
      <c r="A128" s="24"/>
      <c r="B128" s="23"/>
      <c r="C128" s="23"/>
      <c r="D128" s="23"/>
      <c r="G128" s="16"/>
    </row>
    <row r="129">
      <c r="A129" s="24"/>
      <c r="B129" s="23"/>
      <c r="C129" s="23"/>
      <c r="D129" s="23"/>
      <c r="G129" s="16"/>
    </row>
    <row r="130">
      <c r="A130" s="24"/>
      <c r="B130" s="23"/>
      <c r="C130" s="23"/>
      <c r="D130" s="23"/>
      <c r="G130" s="16"/>
    </row>
    <row r="131">
      <c r="A131" s="24"/>
      <c r="B131" s="23"/>
      <c r="C131" s="23"/>
      <c r="D131" s="23"/>
      <c r="G131" s="16"/>
    </row>
    <row r="132">
      <c r="A132" s="24"/>
      <c r="B132" s="23"/>
      <c r="C132" s="23"/>
      <c r="D132" s="23"/>
      <c r="G132" s="16"/>
    </row>
    <row r="133">
      <c r="A133" s="24"/>
      <c r="B133" s="23"/>
      <c r="C133" s="23"/>
      <c r="D133" s="23"/>
      <c r="G133" s="16"/>
    </row>
    <row r="134">
      <c r="A134" s="24"/>
      <c r="B134" s="23"/>
      <c r="C134" s="23"/>
      <c r="D134" s="23"/>
      <c r="G134" s="16"/>
    </row>
    <row r="135">
      <c r="A135" s="24"/>
      <c r="B135" s="23"/>
      <c r="C135" s="23"/>
      <c r="D135" s="23"/>
      <c r="G135" s="16"/>
    </row>
    <row r="136">
      <c r="A136" s="24"/>
      <c r="B136" s="23"/>
      <c r="C136" s="23"/>
      <c r="D136" s="23"/>
      <c r="G136" s="16"/>
    </row>
    <row r="137">
      <c r="A137" s="24"/>
      <c r="B137" s="23"/>
      <c r="C137" s="23"/>
      <c r="D137" s="23"/>
      <c r="G137" s="16"/>
    </row>
    <row r="138">
      <c r="A138" s="24"/>
      <c r="B138" s="23"/>
      <c r="C138" s="23"/>
      <c r="D138" s="23"/>
      <c r="G138" s="16"/>
    </row>
    <row r="139">
      <c r="A139" s="24"/>
      <c r="B139" s="23"/>
      <c r="C139" s="23"/>
      <c r="D139" s="23"/>
      <c r="G139" s="16"/>
    </row>
    <row r="140">
      <c r="A140" s="24"/>
      <c r="B140" s="23"/>
      <c r="C140" s="23"/>
      <c r="D140" s="23"/>
      <c r="G140" s="16"/>
    </row>
    <row r="141">
      <c r="A141" s="24"/>
      <c r="B141" s="23"/>
      <c r="C141" s="23"/>
      <c r="D141" s="23"/>
      <c r="G141" s="16"/>
    </row>
    <row r="142">
      <c r="A142" s="24"/>
      <c r="B142" s="23"/>
      <c r="C142" s="23"/>
      <c r="D142" s="23"/>
      <c r="G142" s="16"/>
    </row>
    <row r="143">
      <c r="A143" s="24"/>
      <c r="B143" s="23"/>
      <c r="C143" s="23"/>
      <c r="D143" s="23"/>
      <c r="G143" s="16"/>
    </row>
    <row r="144">
      <c r="A144" s="24"/>
      <c r="B144" s="23"/>
      <c r="C144" s="23"/>
      <c r="D144" s="23"/>
      <c r="G144" s="16"/>
    </row>
    <row r="145">
      <c r="A145" s="24"/>
      <c r="B145" s="23"/>
      <c r="C145" s="23"/>
      <c r="D145" s="23"/>
      <c r="G145" s="16"/>
    </row>
    <row r="146">
      <c r="A146" s="24"/>
      <c r="B146" s="23"/>
      <c r="C146" s="23"/>
      <c r="D146" s="23"/>
      <c r="G146" s="16"/>
    </row>
    <row r="147">
      <c r="A147" s="24"/>
      <c r="B147" s="23"/>
      <c r="C147" s="23"/>
      <c r="D147" s="23"/>
      <c r="G147" s="16"/>
    </row>
    <row r="148">
      <c r="A148" s="24"/>
      <c r="B148" s="23"/>
      <c r="C148" s="23"/>
      <c r="D148" s="23"/>
      <c r="G148" s="16"/>
    </row>
    <row r="149">
      <c r="A149" s="24"/>
      <c r="B149" s="23"/>
      <c r="C149" s="23"/>
      <c r="D149" s="23"/>
      <c r="G149" s="16"/>
    </row>
    <row r="150">
      <c r="A150" s="24"/>
      <c r="B150" s="23"/>
      <c r="C150" s="23"/>
      <c r="D150" s="23"/>
      <c r="G150" s="16"/>
    </row>
    <row r="151">
      <c r="A151" s="24"/>
      <c r="B151" s="23"/>
      <c r="C151" s="23"/>
      <c r="D151" s="23"/>
      <c r="G151" s="16"/>
    </row>
    <row r="152">
      <c r="A152" s="24"/>
      <c r="B152" s="23"/>
      <c r="C152" s="23"/>
      <c r="D152" s="23"/>
      <c r="G152" s="16"/>
    </row>
    <row r="153">
      <c r="A153" s="24"/>
      <c r="B153" s="23"/>
      <c r="C153" s="23"/>
      <c r="D153" s="23"/>
      <c r="G153" s="16"/>
    </row>
    <row r="154">
      <c r="A154" s="24"/>
      <c r="B154" s="23"/>
      <c r="C154" s="23"/>
      <c r="D154" s="23"/>
      <c r="G154" s="16"/>
    </row>
    <row r="155">
      <c r="A155" s="24"/>
      <c r="B155" s="23"/>
      <c r="C155" s="23"/>
      <c r="D155" s="23"/>
      <c r="G155" s="16"/>
    </row>
    <row r="156">
      <c r="A156" s="24"/>
      <c r="B156" s="23"/>
      <c r="C156" s="23"/>
      <c r="D156" s="23"/>
      <c r="G156" s="16"/>
    </row>
    <row r="157">
      <c r="A157" s="24"/>
      <c r="B157" s="23"/>
      <c r="C157" s="23"/>
      <c r="D157" s="23"/>
      <c r="G157" s="16"/>
    </row>
    <row r="158">
      <c r="A158" s="24"/>
      <c r="B158" s="23"/>
      <c r="C158" s="23"/>
      <c r="D158" s="23"/>
      <c r="G158" s="16"/>
    </row>
    <row r="159">
      <c r="A159" s="24"/>
      <c r="B159" s="23"/>
      <c r="C159" s="23"/>
      <c r="D159" s="23"/>
      <c r="G159" s="16"/>
    </row>
    <row r="160">
      <c r="A160" s="24"/>
      <c r="B160" s="23"/>
      <c r="C160" s="23"/>
      <c r="D160" s="23"/>
      <c r="G160" s="16"/>
    </row>
    <row r="161">
      <c r="A161" s="24"/>
      <c r="B161" s="23"/>
      <c r="C161" s="23"/>
      <c r="D161" s="23"/>
      <c r="G161" s="16"/>
    </row>
    <row r="162">
      <c r="A162" s="24"/>
      <c r="B162" s="23"/>
      <c r="C162" s="23"/>
      <c r="D162" s="23"/>
      <c r="G162" s="16"/>
    </row>
    <row r="163">
      <c r="A163" s="24"/>
      <c r="B163" s="23"/>
      <c r="C163" s="23"/>
      <c r="D163" s="23"/>
      <c r="G163" s="16"/>
    </row>
    <row r="164">
      <c r="A164" s="24"/>
      <c r="B164" s="23"/>
      <c r="C164" s="23"/>
      <c r="D164" s="23"/>
      <c r="G164" s="16"/>
    </row>
    <row r="165">
      <c r="A165" s="24"/>
      <c r="B165" s="23"/>
      <c r="C165" s="23"/>
      <c r="D165" s="23"/>
      <c r="G165" s="16"/>
    </row>
    <row r="166">
      <c r="A166" s="24"/>
      <c r="B166" s="23"/>
      <c r="C166" s="23"/>
      <c r="D166" s="23"/>
      <c r="G166" s="16"/>
    </row>
    <row r="167">
      <c r="A167" s="24"/>
      <c r="B167" s="23"/>
      <c r="C167" s="23"/>
      <c r="D167" s="23"/>
      <c r="G167" s="16"/>
    </row>
    <row r="168">
      <c r="A168" s="24"/>
      <c r="B168" s="23"/>
      <c r="C168" s="23"/>
      <c r="D168" s="23"/>
      <c r="G168" s="16"/>
    </row>
    <row r="169">
      <c r="A169" s="24"/>
      <c r="B169" s="23"/>
      <c r="C169" s="23"/>
      <c r="D169" s="23"/>
      <c r="G169" s="16"/>
    </row>
    <row r="170">
      <c r="A170" s="24"/>
      <c r="B170" s="23"/>
      <c r="C170" s="23"/>
      <c r="D170" s="23"/>
      <c r="G170" s="16"/>
    </row>
    <row r="171">
      <c r="A171" s="24"/>
      <c r="B171" s="23"/>
      <c r="C171" s="23"/>
      <c r="D171" s="23"/>
      <c r="G171" s="16"/>
    </row>
    <row r="172">
      <c r="A172" s="24"/>
      <c r="B172" s="23"/>
      <c r="C172" s="23"/>
      <c r="D172" s="23"/>
      <c r="G172" s="16"/>
    </row>
    <row r="173">
      <c r="A173" s="24"/>
      <c r="B173" s="23"/>
      <c r="C173" s="23"/>
      <c r="D173" s="23"/>
      <c r="G173" s="16"/>
    </row>
    <row r="174">
      <c r="A174" s="24"/>
      <c r="B174" s="23"/>
      <c r="C174" s="23"/>
      <c r="D174" s="23"/>
      <c r="G174" s="16"/>
    </row>
    <row r="175">
      <c r="A175" s="24"/>
      <c r="B175" s="23"/>
      <c r="C175" s="23"/>
      <c r="D175" s="23"/>
      <c r="G175" s="16"/>
    </row>
    <row r="176">
      <c r="A176" s="24"/>
      <c r="B176" s="23"/>
      <c r="C176" s="23"/>
      <c r="D176" s="23"/>
      <c r="G176" s="16"/>
    </row>
    <row r="177">
      <c r="A177" s="24"/>
      <c r="B177" s="23"/>
      <c r="C177" s="23"/>
      <c r="D177" s="23"/>
      <c r="G177" s="16"/>
    </row>
    <row r="178">
      <c r="A178" s="24"/>
      <c r="B178" s="23"/>
      <c r="C178" s="23"/>
      <c r="D178" s="23"/>
      <c r="G178" s="16"/>
    </row>
    <row r="179">
      <c r="A179" s="24"/>
      <c r="B179" s="23"/>
      <c r="C179" s="23"/>
      <c r="D179" s="23"/>
      <c r="G179" s="16"/>
    </row>
    <row r="180">
      <c r="A180" s="24"/>
      <c r="B180" s="23"/>
      <c r="C180" s="23"/>
      <c r="D180" s="23"/>
      <c r="G180" s="16"/>
    </row>
    <row r="181">
      <c r="A181" s="24"/>
      <c r="B181" s="23"/>
      <c r="C181" s="23"/>
      <c r="D181" s="23"/>
      <c r="G181" s="16"/>
    </row>
    <row r="182">
      <c r="A182" s="24"/>
      <c r="B182" s="23"/>
      <c r="C182" s="23"/>
      <c r="D182" s="23"/>
      <c r="G182" s="16"/>
    </row>
    <row r="183">
      <c r="A183" s="24"/>
      <c r="B183" s="23"/>
      <c r="C183" s="23"/>
      <c r="D183" s="23"/>
      <c r="G183" s="16"/>
    </row>
    <row r="184">
      <c r="A184" s="24"/>
      <c r="B184" s="23"/>
      <c r="C184" s="23"/>
      <c r="D184" s="23"/>
      <c r="G184" s="16"/>
    </row>
    <row r="185">
      <c r="A185" s="24"/>
      <c r="B185" s="23"/>
      <c r="C185" s="23"/>
      <c r="D185" s="23"/>
      <c r="G185" s="16"/>
    </row>
    <row r="186">
      <c r="A186" s="24"/>
      <c r="B186" s="23"/>
      <c r="C186" s="23"/>
      <c r="D186" s="23"/>
      <c r="G186" s="16"/>
    </row>
    <row r="187">
      <c r="A187" s="24"/>
      <c r="B187" s="23"/>
      <c r="C187" s="23"/>
      <c r="D187" s="23"/>
      <c r="G187" s="16"/>
    </row>
    <row r="188">
      <c r="A188" s="24"/>
      <c r="B188" s="23"/>
      <c r="C188" s="23"/>
      <c r="D188" s="23"/>
      <c r="G188" s="16"/>
    </row>
    <row r="189">
      <c r="A189" s="24"/>
      <c r="B189" s="23"/>
      <c r="C189" s="23"/>
      <c r="D189" s="23"/>
      <c r="G189" s="16"/>
    </row>
    <row r="190">
      <c r="A190" s="24"/>
      <c r="B190" s="23"/>
      <c r="C190" s="23"/>
      <c r="D190" s="23"/>
      <c r="G190" s="16"/>
    </row>
    <row r="191">
      <c r="A191" s="24"/>
      <c r="B191" s="23"/>
      <c r="C191" s="23"/>
      <c r="D191" s="23"/>
      <c r="G191" s="16"/>
    </row>
    <row r="192">
      <c r="A192" s="24"/>
      <c r="B192" s="23"/>
      <c r="C192" s="23"/>
      <c r="D192" s="23"/>
      <c r="G192" s="16"/>
    </row>
    <row r="193">
      <c r="A193" s="24"/>
      <c r="B193" s="23"/>
      <c r="C193" s="23"/>
      <c r="D193" s="23"/>
      <c r="G193" s="16"/>
    </row>
    <row r="194">
      <c r="A194" s="24"/>
      <c r="B194" s="23"/>
      <c r="C194" s="23"/>
      <c r="D194" s="23"/>
      <c r="G194" s="16"/>
    </row>
    <row r="195">
      <c r="A195" s="24"/>
      <c r="B195" s="23"/>
      <c r="C195" s="23"/>
      <c r="D195" s="23"/>
      <c r="G195" s="16"/>
    </row>
    <row r="196">
      <c r="A196" s="24"/>
      <c r="B196" s="23"/>
      <c r="C196" s="23"/>
      <c r="D196" s="23"/>
      <c r="G196" s="16"/>
    </row>
    <row r="197">
      <c r="A197" s="24"/>
      <c r="B197" s="23"/>
      <c r="C197" s="23"/>
      <c r="D197" s="23"/>
      <c r="G197" s="16"/>
    </row>
    <row r="198">
      <c r="A198" s="24"/>
      <c r="B198" s="23"/>
      <c r="C198" s="23"/>
      <c r="D198" s="23"/>
      <c r="G198" s="16"/>
    </row>
    <row r="199">
      <c r="A199" s="24"/>
      <c r="B199" s="23"/>
      <c r="C199" s="23"/>
      <c r="D199" s="23"/>
      <c r="G199" s="16"/>
    </row>
    <row r="200">
      <c r="A200" s="24"/>
      <c r="B200" s="23"/>
      <c r="C200" s="23"/>
      <c r="D200" s="23"/>
      <c r="G200" s="16"/>
    </row>
    <row r="201">
      <c r="A201" s="24"/>
      <c r="B201" s="23"/>
      <c r="C201" s="23"/>
      <c r="D201" s="23"/>
      <c r="G201" s="16"/>
    </row>
    <row r="202">
      <c r="A202" s="24"/>
      <c r="B202" s="23"/>
      <c r="C202" s="23"/>
      <c r="D202" s="23"/>
      <c r="G202" s="16"/>
    </row>
    <row r="203">
      <c r="A203" s="24"/>
      <c r="B203" s="23"/>
      <c r="C203" s="23"/>
      <c r="D203" s="23"/>
      <c r="G203" s="16"/>
    </row>
    <row r="204">
      <c r="A204" s="24"/>
      <c r="B204" s="23"/>
      <c r="C204" s="23"/>
      <c r="D204" s="23"/>
      <c r="G204" s="16"/>
    </row>
    <row r="205">
      <c r="A205" s="24"/>
      <c r="B205" s="23"/>
      <c r="C205" s="23"/>
      <c r="D205" s="23"/>
      <c r="G205" s="16"/>
    </row>
    <row r="206">
      <c r="A206" s="24"/>
      <c r="B206" s="23"/>
      <c r="C206" s="23"/>
      <c r="D206" s="23"/>
      <c r="G206" s="16"/>
    </row>
    <row r="207">
      <c r="A207" s="24"/>
      <c r="B207" s="23"/>
      <c r="C207" s="23"/>
      <c r="D207" s="23"/>
      <c r="G207" s="16"/>
    </row>
    <row r="208">
      <c r="A208" s="24"/>
      <c r="B208" s="23"/>
      <c r="C208" s="23"/>
      <c r="D208" s="23"/>
      <c r="G208" s="16"/>
    </row>
    <row r="209">
      <c r="A209" s="24"/>
      <c r="B209" s="23"/>
      <c r="C209" s="23"/>
      <c r="D209" s="23"/>
      <c r="G209" s="16"/>
    </row>
    <row r="210">
      <c r="A210" s="24"/>
      <c r="B210" s="23"/>
      <c r="C210" s="23"/>
      <c r="D210" s="23"/>
      <c r="G210" s="16"/>
    </row>
    <row r="211">
      <c r="A211" s="24"/>
      <c r="B211" s="23"/>
      <c r="C211" s="23"/>
      <c r="D211" s="23"/>
      <c r="G211" s="16"/>
    </row>
    <row r="212">
      <c r="A212" s="24"/>
      <c r="B212" s="23"/>
      <c r="C212" s="23"/>
      <c r="D212" s="23"/>
      <c r="G212" s="16"/>
    </row>
    <row r="213">
      <c r="A213" s="24"/>
      <c r="B213" s="23"/>
      <c r="C213" s="23"/>
      <c r="D213" s="23"/>
      <c r="G213" s="16"/>
    </row>
    <row r="214">
      <c r="A214" s="24"/>
      <c r="B214" s="23"/>
      <c r="C214" s="23"/>
      <c r="D214" s="23"/>
      <c r="G214" s="16"/>
    </row>
    <row r="215">
      <c r="A215" s="24"/>
      <c r="B215" s="23"/>
      <c r="C215" s="23"/>
      <c r="D215" s="23"/>
      <c r="G215" s="16"/>
    </row>
    <row r="216">
      <c r="A216" s="24"/>
      <c r="B216" s="23"/>
      <c r="C216" s="23"/>
      <c r="D216" s="23"/>
      <c r="G216" s="16"/>
    </row>
    <row r="217">
      <c r="A217" s="24"/>
      <c r="B217" s="23"/>
      <c r="C217" s="23"/>
      <c r="D217" s="23"/>
      <c r="G217" s="16"/>
    </row>
    <row r="218">
      <c r="A218" s="24"/>
      <c r="B218" s="23"/>
      <c r="C218" s="23"/>
      <c r="D218" s="23"/>
      <c r="G218" s="16"/>
    </row>
    <row r="219">
      <c r="A219" s="24"/>
      <c r="B219" s="23"/>
      <c r="C219" s="23"/>
      <c r="D219" s="23"/>
      <c r="G219" s="16"/>
    </row>
    <row r="220">
      <c r="A220" s="24"/>
      <c r="B220" s="23"/>
      <c r="C220" s="23"/>
      <c r="D220" s="23"/>
      <c r="G220" s="16"/>
    </row>
    <row r="221">
      <c r="A221" s="24"/>
      <c r="B221" s="23"/>
      <c r="C221" s="23"/>
      <c r="D221" s="23"/>
      <c r="G221" s="16"/>
    </row>
    <row r="222">
      <c r="A222" s="24"/>
      <c r="B222" s="23"/>
      <c r="C222" s="23"/>
      <c r="D222" s="23"/>
      <c r="G222" s="16"/>
    </row>
    <row r="223">
      <c r="A223" s="24"/>
      <c r="B223" s="23"/>
      <c r="C223" s="23"/>
      <c r="D223" s="23"/>
      <c r="G223" s="16"/>
    </row>
    <row r="224">
      <c r="A224" s="24"/>
      <c r="B224" s="23"/>
      <c r="C224" s="23"/>
      <c r="D224" s="23"/>
      <c r="G224" s="16"/>
    </row>
    <row r="225">
      <c r="A225" s="24"/>
      <c r="B225" s="23"/>
      <c r="C225" s="23"/>
      <c r="D225" s="23"/>
      <c r="G225" s="16"/>
    </row>
    <row r="226">
      <c r="A226" s="24"/>
      <c r="B226" s="23"/>
      <c r="C226" s="23"/>
      <c r="D226" s="23"/>
      <c r="G226" s="16"/>
    </row>
    <row r="227">
      <c r="A227" s="24"/>
      <c r="B227" s="23"/>
      <c r="C227" s="23"/>
      <c r="D227" s="23"/>
      <c r="G227" s="16"/>
    </row>
    <row r="228">
      <c r="A228" s="24"/>
      <c r="B228" s="23"/>
      <c r="C228" s="23"/>
      <c r="D228" s="23"/>
      <c r="G228" s="16"/>
    </row>
    <row r="229">
      <c r="A229" s="24"/>
      <c r="B229" s="23"/>
      <c r="C229" s="23"/>
      <c r="D229" s="23"/>
      <c r="G229" s="16"/>
    </row>
    <row r="230">
      <c r="A230" s="24"/>
      <c r="B230" s="23"/>
      <c r="C230" s="23"/>
      <c r="D230" s="23"/>
      <c r="G230" s="16"/>
    </row>
    <row r="231">
      <c r="A231" s="24"/>
      <c r="B231" s="23"/>
      <c r="C231" s="23"/>
      <c r="D231" s="23"/>
      <c r="G231" s="16"/>
    </row>
    <row r="232">
      <c r="A232" s="24"/>
      <c r="B232" s="23"/>
      <c r="C232" s="23"/>
      <c r="D232" s="23"/>
      <c r="G232" s="16"/>
    </row>
    <row r="233">
      <c r="A233" s="24"/>
      <c r="B233" s="23"/>
      <c r="C233" s="23"/>
      <c r="D233" s="23"/>
      <c r="G233" s="16"/>
    </row>
    <row r="234">
      <c r="A234" s="24"/>
      <c r="B234" s="23"/>
      <c r="C234" s="23"/>
      <c r="D234" s="23"/>
      <c r="G234" s="16"/>
    </row>
    <row r="235">
      <c r="A235" s="24"/>
      <c r="B235" s="23"/>
      <c r="C235" s="23"/>
      <c r="D235" s="23"/>
      <c r="G235" s="16"/>
    </row>
    <row r="236">
      <c r="A236" s="24"/>
      <c r="B236" s="23"/>
      <c r="C236" s="23"/>
      <c r="D236" s="23"/>
      <c r="G236" s="16"/>
    </row>
    <row r="237">
      <c r="A237" s="24"/>
      <c r="B237" s="23"/>
      <c r="C237" s="23"/>
      <c r="D237" s="23"/>
      <c r="G237" s="16"/>
    </row>
    <row r="238">
      <c r="A238" s="24"/>
      <c r="B238" s="23"/>
      <c r="C238" s="23"/>
      <c r="D238" s="23"/>
      <c r="G238" s="16"/>
    </row>
    <row r="239">
      <c r="A239" s="24"/>
      <c r="B239" s="23"/>
      <c r="C239" s="23"/>
      <c r="D239" s="23"/>
      <c r="G239" s="16"/>
    </row>
    <row r="240">
      <c r="A240" s="24"/>
      <c r="B240" s="23"/>
      <c r="C240" s="23"/>
      <c r="D240" s="23"/>
      <c r="G240" s="16"/>
    </row>
    <row r="241">
      <c r="A241" s="24"/>
      <c r="B241" s="23"/>
      <c r="C241" s="23"/>
      <c r="D241" s="23"/>
      <c r="G241" s="16"/>
    </row>
    <row r="242">
      <c r="A242" s="24"/>
      <c r="B242" s="23"/>
      <c r="C242" s="23"/>
      <c r="D242" s="23"/>
      <c r="G242" s="16"/>
    </row>
    <row r="243">
      <c r="A243" s="24"/>
      <c r="B243" s="23"/>
      <c r="C243" s="23"/>
      <c r="D243" s="23"/>
      <c r="G243" s="16"/>
    </row>
    <row r="244">
      <c r="A244" s="24"/>
      <c r="B244" s="23"/>
      <c r="C244" s="23"/>
      <c r="D244" s="23"/>
      <c r="G244" s="16"/>
    </row>
    <row r="245">
      <c r="A245" s="24"/>
      <c r="B245" s="23"/>
      <c r="C245" s="23"/>
      <c r="D245" s="23"/>
      <c r="G245" s="16"/>
    </row>
    <row r="246">
      <c r="A246" s="24"/>
      <c r="B246" s="23"/>
      <c r="C246" s="23"/>
      <c r="D246" s="23"/>
      <c r="G246" s="16"/>
    </row>
    <row r="247">
      <c r="A247" s="24"/>
      <c r="B247" s="23"/>
      <c r="C247" s="23"/>
      <c r="D247" s="23"/>
      <c r="G247" s="16"/>
    </row>
    <row r="248">
      <c r="A248" s="24"/>
      <c r="B248" s="23"/>
      <c r="C248" s="23"/>
      <c r="D248" s="23"/>
      <c r="G248" s="16"/>
    </row>
    <row r="249">
      <c r="A249" s="24"/>
      <c r="B249" s="23"/>
      <c r="C249" s="23"/>
      <c r="D249" s="23"/>
      <c r="G249" s="16"/>
    </row>
    <row r="250">
      <c r="A250" s="24"/>
      <c r="B250" s="23"/>
      <c r="C250" s="23"/>
      <c r="D250" s="23"/>
      <c r="G250" s="16"/>
    </row>
    <row r="251">
      <c r="A251" s="24"/>
      <c r="B251" s="23"/>
      <c r="C251" s="23"/>
      <c r="D251" s="23"/>
      <c r="G251" s="16"/>
    </row>
    <row r="252">
      <c r="A252" s="24"/>
      <c r="B252" s="23"/>
      <c r="C252" s="23"/>
      <c r="D252" s="23"/>
      <c r="G252" s="16"/>
    </row>
    <row r="253">
      <c r="A253" s="24"/>
      <c r="B253" s="23"/>
      <c r="C253" s="23"/>
      <c r="D253" s="23"/>
      <c r="G253" s="16"/>
    </row>
    <row r="254">
      <c r="A254" s="24"/>
      <c r="B254" s="23"/>
      <c r="C254" s="23"/>
      <c r="D254" s="23"/>
      <c r="G254" s="16"/>
    </row>
    <row r="255">
      <c r="A255" s="24"/>
      <c r="B255" s="23"/>
      <c r="C255" s="23"/>
      <c r="D255" s="23"/>
      <c r="G255" s="16"/>
    </row>
    <row r="256">
      <c r="A256" s="24"/>
      <c r="B256" s="23"/>
      <c r="C256" s="23"/>
      <c r="D256" s="23"/>
      <c r="G256" s="16"/>
    </row>
    <row r="257">
      <c r="A257" s="24"/>
      <c r="B257" s="23"/>
      <c r="C257" s="23"/>
      <c r="D257" s="23"/>
      <c r="G257" s="16"/>
    </row>
    <row r="258">
      <c r="A258" s="24"/>
      <c r="B258" s="23"/>
      <c r="C258" s="23"/>
      <c r="D258" s="23"/>
      <c r="G258" s="16"/>
    </row>
    <row r="259">
      <c r="A259" s="24"/>
      <c r="B259" s="23"/>
      <c r="C259" s="23"/>
      <c r="D259" s="23"/>
      <c r="G259" s="16"/>
    </row>
    <row r="260">
      <c r="A260" s="24"/>
      <c r="B260" s="23"/>
      <c r="C260" s="23"/>
      <c r="D260" s="23"/>
      <c r="G260" s="16"/>
    </row>
    <row r="261">
      <c r="A261" s="24"/>
      <c r="B261" s="23"/>
      <c r="C261" s="23"/>
      <c r="D261" s="23"/>
      <c r="G261" s="16"/>
    </row>
    <row r="262">
      <c r="A262" s="24"/>
      <c r="B262" s="23"/>
      <c r="C262" s="23"/>
      <c r="D262" s="23"/>
      <c r="G262" s="16"/>
    </row>
    <row r="263">
      <c r="A263" s="24"/>
      <c r="B263" s="23"/>
      <c r="C263" s="23"/>
      <c r="D263" s="23"/>
      <c r="G263" s="16"/>
    </row>
    <row r="264">
      <c r="A264" s="24"/>
      <c r="B264" s="23"/>
      <c r="C264" s="23"/>
      <c r="D264" s="23"/>
      <c r="G264" s="16"/>
    </row>
    <row r="265">
      <c r="A265" s="24"/>
      <c r="B265" s="23"/>
      <c r="C265" s="23"/>
      <c r="D265" s="23"/>
      <c r="G265" s="16"/>
    </row>
    <row r="266">
      <c r="A266" s="24"/>
      <c r="B266" s="23"/>
      <c r="C266" s="23"/>
      <c r="D266" s="23"/>
      <c r="G266" s="16"/>
    </row>
    <row r="267">
      <c r="A267" s="24"/>
      <c r="B267" s="23"/>
      <c r="C267" s="23"/>
      <c r="D267" s="23"/>
      <c r="G267" s="16"/>
    </row>
    <row r="268">
      <c r="A268" s="24"/>
      <c r="B268" s="23"/>
      <c r="C268" s="23"/>
      <c r="D268" s="23"/>
      <c r="G268" s="16"/>
    </row>
    <row r="269">
      <c r="A269" s="24"/>
      <c r="B269" s="23"/>
      <c r="C269" s="23"/>
      <c r="D269" s="23"/>
      <c r="G269" s="16"/>
    </row>
    <row r="270">
      <c r="A270" s="24"/>
      <c r="B270" s="23"/>
      <c r="C270" s="23"/>
      <c r="D270" s="23"/>
      <c r="G270" s="16"/>
    </row>
    <row r="271">
      <c r="A271" s="24"/>
      <c r="B271" s="23"/>
      <c r="C271" s="23"/>
      <c r="D271" s="23"/>
      <c r="G271" s="16"/>
    </row>
    <row r="272">
      <c r="A272" s="24"/>
      <c r="B272" s="23"/>
      <c r="C272" s="23"/>
      <c r="D272" s="23"/>
      <c r="G272" s="16"/>
    </row>
    <row r="273">
      <c r="A273" s="24"/>
      <c r="B273" s="23"/>
      <c r="C273" s="23"/>
      <c r="D273" s="23"/>
      <c r="G273" s="16"/>
    </row>
    <row r="274">
      <c r="A274" s="24"/>
      <c r="B274" s="23"/>
      <c r="C274" s="23"/>
      <c r="D274" s="23"/>
      <c r="G274" s="16"/>
    </row>
    <row r="275">
      <c r="A275" s="24"/>
      <c r="B275" s="23"/>
      <c r="C275" s="23"/>
      <c r="D275" s="23"/>
      <c r="G275" s="16"/>
    </row>
    <row r="276">
      <c r="A276" s="24"/>
      <c r="B276" s="23"/>
      <c r="C276" s="23"/>
      <c r="D276" s="23"/>
      <c r="G276" s="16"/>
    </row>
    <row r="277">
      <c r="A277" s="24"/>
      <c r="B277" s="23"/>
      <c r="C277" s="23"/>
      <c r="D277" s="23"/>
      <c r="G277" s="16"/>
    </row>
    <row r="278">
      <c r="A278" s="24"/>
      <c r="B278" s="23"/>
      <c r="C278" s="23"/>
      <c r="D278" s="23"/>
      <c r="G278" s="16"/>
    </row>
    <row r="279">
      <c r="A279" s="24"/>
      <c r="B279" s="23"/>
      <c r="C279" s="23"/>
      <c r="D279" s="23"/>
      <c r="G279" s="16"/>
    </row>
    <row r="280">
      <c r="A280" s="24"/>
      <c r="B280" s="23"/>
      <c r="C280" s="23"/>
      <c r="D280" s="23"/>
      <c r="G280" s="16"/>
    </row>
    <row r="281">
      <c r="A281" s="24"/>
      <c r="B281" s="23"/>
      <c r="C281" s="23"/>
      <c r="D281" s="23"/>
      <c r="G281" s="16"/>
    </row>
    <row r="282">
      <c r="A282" s="24"/>
      <c r="B282" s="23"/>
      <c r="C282" s="23"/>
      <c r="D282" s="23"/>
      <c r="G282" s="16"/>
    </row>
    <row r="283">
      <c r="A283" s="24"/>
      <c r="B283" s="23"/>
      <c r="C283" s="23"/>
      <c r="D283" s="23"/>
      <c r="G283" s="16"/>
    </row>
    <row r="284">
      <c r="A284" s="24"/>
      <c r="B284" s="23"/>
      <c r="C284" s="23"/>
      <c r="D284" s="23"/>
      <c r="G284" s="16"/>
    </row>
    <row r="285">
      <c r="A285" s="24"/>
      <c r="B285" s="23"/>
      <c r="C285" s="23"/>
      <c r="D285" s="23"/>
      <c r="G285" s="16"/>
    </row>
    <row r="286">
      <c r="A286" s="24"/>
      <c r="B286" s="23"/>
      <c r="C286" s="23"/>
      <c r="D286" s="23"/>
      <c r="G286" s="16"/>
    </row>
    <row r="287">
      <c r="A287" s="24"/>
      <c r="B287" s="23"/>
      <c r="C287" s="23"/>
      <c r="D287" s="23"/>
      <c r="G287" s="16"/>
    </row>
    <row r="288">
      <c r="A288" s="24"/>
      <c r="B288" s="23"/>
      <c r="C288" s="23"/>
      <c r="D288" s="23"/>
      <c r="G288" s="16"/>
    </row>
    <row r="289">
      <c r="A289" s="24"/>
      <c r="B289" s="23"/>
      <c r="C289" s="23"/>
      <c r="D289" s="23"/>
      <c r="G289" s="16"/>
    </row>
    <row r="290">
      <c r="A290" s="24"/>
      <c r="B290" s="23"/>
      <c r="C290" s="23"/>
      <c r="D290" s="23"/>
      <c r="G290" s="16"/>
    </row>
    <row r="291">
      <c r="A291" s="24"/>
      <c r="B291" s="23"/>
      <c r="C291" s="23"/>
      <c r="D291" s="23"/>
      <c r="G291" s="16"/>
    </row>
    <row r="292">
      <c r="A292" s="24"/>
      <c r="B292" s="23"/>
      <c r="C292" s="23"/>
      <c r="D292" s="23"/>
      <c r="G292" s="16"/>
    </row>
    <row r="293">
      <c r="A293" s="24"/>
      <c r="B293" s="23"/>
      <c r="C293" s="23"/>
      <c r="D293" s="23"/>
      <c r="G293" s="16"/>
    </row>
    <row r="294">
      <c r="A294" s="24"/>
      <c r="B294" s="23"/>
      <c r="C294" s="23"/>
      <c r="D294" s="23"/>
      <c r="G294" s="16"/>
    </row>
    <row r="295">
      <c r="A295" s="24"/>
      <c r="B295" s="23"/>
      <c r="C295" s="23"/>
      <c r="D295" s="23"/>
      <c r="G295" s="16"/>
    </row>
    <row r="296">
      <c r="A296" s="24"/>
      <c r="B296" s="23"/>
      <c r="C296" s="23"/>
      <c r="D296" s="23"/>
      <c r="G296" s="16"/>
    </row>
    <row r="297">
      <c r="A297" s="24"/>
      <c r="B297" s="23"/>
      <c r="C297" s="23"/>
      <c r="D297" s="23"/>
      <c r="G297" s="16"/>
    </row>
    <row r="298">
      <c r="A298" s="24"/>
      <c r="B298" s="23"/>
      <c r="C298" s="23"/>
      <c r="D298" s="23"/>
      <c r="G298" s="16"/>
    </row>
    <row r="299">
      <c r="A299" s="24"/>
      <c r="B299" s="23"/>
      <c r="C299" s="23"/>
      <c r="D299" s="23"/>
      <c r="G299" s="16"/>
    </row>
    <row r="300">
      <c r="A300" s="24"/>
      <c r="B300" s="23"/>
      <c r="C300" s="23"/>
      <c r="D300" s="23"/>
      <c r="G300" s="16"/>
    </row>
    <row r="301">
      <c r="A301" s="24"/>
      <c r="B301" s="23"/>
      <c r="C301" s="23"/>
      <c r="D301" s="23"/>
      <c r="G301" s="16"/>
    </row>
    <row r="302">
      <c r="A302" s="24"/>
      <c r="B302" s="23"/>
      <c r="C302" s="23"/>
      <c r="D302" s="23"/>
      <c r="G302" s="16"/>
    </row>
    <row r="303">
      <c r="A303" s="24"/>
      <c r="B303" s="23"/>
      <c r="C303" s="23"/>
      <c r="D303" s="23"/>
      <c r="G303" s="16"/>
    </row>
    <row r="304">
      <c r="A304" s="24"/>
      <c r="B304" s="23"/>
      <c r="C304" s="23"/>
      <c r="D304" s="23"/>
      <c r="G304" s="16"/>
    </row>
    <row r="305">
      <c r="A305" s="24"/>
      <c r="B305" s="23"/>
      <c r="C305" s="23"/>
      <c r="D305" s="23"/>
      <c r="G305" s="16"/>
    </row>
    <row r="306">
      <c r="A306" s="24"/>
      <c r="B306" s="23"/>
      <c r="C306" s="23"/>
      <c r="D306" s="23"/>
      <c r="G306" s="16"/>
    </row>
    <row r="307">
      <c r="A307" s="24"/>
      <c r="B307" s="23"/>
      <c r="C307" s="23"/>
      <c r="D307" s="23"/>
      <c r="G307" s="16"/>
    </row>
    <row r="308">
      <c r="A308" s="24"/>
      <c r="B308" s="23"/>
      <c r="C308" s="23"/>
      <c r="D308" s="23"/>
      <c r="G308" s="16"/>
    </row>
    <row r="309">
      <c r="A309" s="24"/>
      <c r="B309" s="23"/>
      <c r="C309" s="23"/>
      <c r="D309" s="23"/>
      <c r="G309" s="16"/>
    </row>
    <row r="310">
      <c r="A310" s="24"/>
      <c r="B310" s="23"/>
      <c r="C310" s="23"/>
      <c r="D310" s="23"/>
      <c r="G310" s="16"/>
    </row>
    <row r="311">
      <c r="A311" s="24"/>
      <c r="B311" s="23"/>
      <c r="C311" s="23"/>
      <c r="D311" s="23"/>
      <c r="G311" s="16"/>
    </row>
    <row r="312">
      <c r="A312" s="24"/>
      <c r="B312" s="23"/>
      <c r="C312" s="23"/>
      <c r="D312" s="23"/>
      <c r="G312" s="16"/>
    </row>
    <row r="313">
      <c r="A313" s="24"/>
      <c r="B313" s="23"/>
      <c r="C313" s="23"/>
      <c r="D313" s="23"/>
      <c r="G313" s="16"/>
    </row>
    <row r="314">
      <c r="A314" s="24"/>
      <c r="B314" s="23"/>
      <c r="C314" s="23"/>
      <c r="D314" s="23"/>
      <c r="G314" s="16"/>
    </row>
    <row r="315">
      <c r="A315" s="24"/>
      <c r="B315" s="23"/>
      <c r="C315" s="23"/>
      <c r="D315" s="23"/>
      <c r="G315" s="16"/>
    </row>
    <row r="316">
      <c r="A316" s="24"/>
      <c r="B316" s="23"/>
      <c r="C316" s="23"/>
      <c r="D316" s="23"/>
      <c r="G316" s="16"/>
    </row>
    <row r="317">
      <c r="A317" s="24"/>
      <c r="B317" s="23"/>
      <c r="C317" s="23"/>
      <c r="D317" s="23"/>
      <c r="G317" s="16"/>
    </row>
    <row r="318">
      <c r="A318" s="24"/>
      <c r="B318" s="23"/>
      <c r="C318" s="23"/>
      <c r="D318" s="23"/>
      <c r="G318" s="16"/>
    </row>
    <row r="319">
      <c r="A319" s="24"/>
      <c r="B319" s="23"/>
      <c r="C319" s="23"/>
      <c r="D319" s="23"/>
      <c r="G319" s="16"/>
    </row>
    <row r="320">
      <c r="A320" s="24"/>
      <c r="B320" s="23"/>
      <c r="C320" s="23"/>
      <c r="D320" s="23"/>
      <c r="G320" s="16"/>
    </row>
    <row r="321">
      <c r="A321" s="24"/>
      <c r="B321" s="23"/>
      <c r="C321" s="23"/>
      <c r="D321" s="23"/>
      <c r="G321" s="16"/>
    </row>
    <row r="322">
      <c r="A322" s="24"/>
      <c r="B322" s="23"/>
      <c r="C322" s="23"/>
      <c r="D322" s="23"/>
      <c r="G322" s="16"/>
    </row>
    <row r="323">
      <c r="A323" s="24"/>
      <c r="B323" s="23"/>
      <c r="C323" s="23"/>
      <c r="D323" s="23"/>
      <c r="G323" s="16"/>
    </row>
    <row r="324">
      <c r="A324" s="24"/>
      <c r="B324" s="23"/>
      <c r="C324" s="23"/>
      <c r="D324" s="23"/>
      <c r="G324" s="16"/>
    </row>
    <row r="325">
      <c r="A325" s="24"/>
      <c r="B325" s="23"/>
      <c r="C325" s="23"/>
      <c r="D325" s="23"/>
      <c r="G325" s="16"/>
    </row>
    <row r="326">
      <c r="A326" s="24"/>
      <c r="B326" s="23"/>
      <c r="C326" s="23"/>
      <c r="D326" s="23"/>
      <c r="G326" s="16"/>
    </row>
    <row r="327">
      <c r="A327" s="24"/>
      <c r="B327" s="23"/>
      <c r="C327" s="23"/>
      <c r="D327" s="23"/>
      <c r="G327" s="16"/>
    </row>
    <row r="328">
      <c r="A328" s="24"/>
      <c r="B328" s="23"/>
      <c r="C328" s="23"/>
      <c r="D328" s="23"/>
      <c r="G328" s="16"/>
    </row>
    <row r="329">
      <c r="A329" s="24"/>
      <c r="B329" s="23"/>
      <c r="C329" s="23"/>
      <c r="D329" s="23"/>
      <c r="G329" s="16"/>
    </row>
    <row r="330">
      <c r="A330" s="24"/>
      <c r="B330" s="23"/>
      <c r="C330" s="23"/>
      <c r="D330" s="23"/>
      <c r="G330" s="16"/>
    </row>
    <row r="331">
      <c r="A331" s="24"/>
      <c r="B331" s="23"/>
      <c r="C331" s="23"/>
      <c r="D331" s="23"/>
      <c r="G331" s="16"/>
    </row>
    <row r="332">
      <c r="A332" s="24"/>
      <c r="B332" s="23"/>
      <c r="C332" s="23"/>
      <c r="D332" s="23"/>
      <c r="G332" s="16"/>
    </row>
    <row r="333">
      <c r="A333" s="24"/>
      <c r="B333" s="23"/>
      <c r="C333" s="23"/>
      <c r="D333" s="23"/>
      <c r="G333" s="16"/>
    </row>
    <row r="334">
      <c r="A334" s="24"/>
      <c r="B334" s="23"/>
      <c r="C334" s="23"/>
      <c r="D334" s="23"/>
      <c r="G334" s="16"/>
    </row>
    <row r="335">
      <c r="A335" s="24"/>
      <c r="B335" s="23"/>
      <c r="C335" s="23"/>
      <c r="D335" s="23"/>
      <c r="G335" s="16"/>
    </row>
    <row r="336">
      <c r="A336" s="24"/>
      <c r="B336" s="23"/>
      <c r="C336" s="23"/>
      <c r="D336" s="23"/>
      <c r="G336" s="16"/>
    </row>
    <row r="337">
      <c r="A337" s="24"/>
      <c r="B337" s="23"/>
      <c r="C337" s="23"/>
      <c r="D337" s="23"/>
      <c r="G337" s="16"/>
    </row>
    <row r="338">
      <c r="A338" s="24"/>
      <c r="B338" s="23"/>
      <c r="C338" s="23"/>
      <c r="D338" s="23"/>
      <c r="G338" s="16"/>
    </row>
    <row r="339">
      <c r="A339" s="24"/>
      <c r="B339" s="23"/>
      <c r="C339" s="23"/>
      <c r="D339" s="23"/>
      <c r="G339" s="16"/>
    </row>
    <row r="340">
      <c r="A340" s="24"/>
      <c r="B340" s="23"/>
      <c r="C340" s="23"/>
      <c r="D340" s="23"/>
      <c r="G340" s="16"/>
    </row>
    <row r="341">
      <c r="A341" s="24"/>
      <c r="B341" s="23"/>
      <c r="C341" s="23"/>
      <c r="D341" s="23"/>
      <c r="G341" s="16"/>
    </row>
    <row r="342">
      <c r="A342" s="24"/>
      <c r="B342" s="23"/>
      <c r="C342" s="23"/>
      <c r="D342" s="23"/>
      <c r="G342" s="16"/>
    </row>
    <row r="343">
      <c r="A343" s="24"/>
      <c r="B343" s="23"/>
      <c r="C343" s="23"/>
      <c r="D343" s="23"/>
      <c r="G343" s="16"/>
    </row>
    <row r="344">
      <c r="A344" s="24"/>
      <c r="B344" s="23"/>
      <c r="C344" s="23"/>
      <c r="D344" s="23"/>
      <c r="G344" s="16"/>
    </row>
    <row r="345">
      <c r="A345" s="24"/>
      <c r="B345" s="23"/>
      <c r="C345" s="23"/>
      <c r="D345" s="23"/>
      <c r="G345" s="16"/>
    </row>
    <row r="346">
      <c r="A346" s="24"/>
      <c r="B346" s="23"/>
      <c r="C346" s="23"/>
      <c r="D346" s="23"/>
      <c r="G346" s="16"/>
    </row>
    <row r="347">
      <c r="A347" s="24"/>
      <c r="B347" s="23"/>
      <c r="C347" s="23"/>
      <c r="D347" s="23"/>
      <c r="G347" s="16"/>
    </row>
    <row r="348">
      <c r="A348" s="24"/>
      <c r="B348" s="23"/>
      <c r="C348" s="23"/>
      <c r="D348" s="23"/>
      <c r="G348" s="16"/>
    </row>
    <row r="349">
      <c r="A349" s="24"/>
      <c r="B349" s="23"/>
      <c r="C349" s="23"/>
      <c r="D349" s="23"/>
      <c r="G349" s="16"/>
    </row>
    <row r="350">
      <c r="A350" s="24"/>
      <c r="B350" s="23"/>
      <c r="C350" s="23"/>
      <c r="D350" s="23"/>
      <c r="G350" s="16"/>
    </row>
    <row r="351">
      <c r="A351" s="24"/>
      <c r="B351" s="23"/>
      <c r="C351" s="23"/>
      <c r="D351" s="23"/>
      <c r="G351" s="16"/>
    </row>
    <row r="352">
      <c r="A352" s="24"/>
      <c r="B352" s="23"/>
      <c r="C352" s="23"/>
      <c r="D352" s="23"/>
      <c r="G352" s="16"/>
    </row>
    <row r="353">
      <c r="A353" s="24"/>
      <c r="B353" s="23"/>
      <c r="C353" s="23"/>
      <c r="D353" s="23"/>
      <c r="G353" s="16"/>
    </row>
    <row r="354">
      <c r="A354" s="24"/>
      <c r="B354" s="23"/>
      <c r="C354" s="23"/>
      <c r="D354" s="23"/>
      <c r="G354" s="16"/>
    </row>
    <row r="355">
      <c r="A355" s="24"/>
      <c r="B355" s="23"/>
      <c r="C355" s="23"/>
      <c r="D355" s="23"/>
      <c r="G355" s="16"/>
    </row>
    <row r="356">
      <c r="A356" s="24"/>
      <c r="B356" s="23"/>
      <c r="C356" s="23"/>
      <c r="D356" s="23"/>
      <c r="G356" s="16"/>
    </row>
    <row r="357">
      <c r="A357" s="24"/>
      <c r="B357" s="23"/>
      <c r="C357" s="23"/>
      <c r="D357" s="23"/>
      <c r="G357" s="16"/>
    </row>
    <row r="358">
      <c r="A358" s="24"/>
      <c r="B358" s="23"/>
      <c r="C358" s="23"/>
      <c r="D358" s="23"/>
      <c r="G358" s="16"/>
    </row>
    <row r="359">
      <c r="A359" s="24"/>
      <c r="B359" s="23"/>
      <c r="C359" s="23"/>
      <c r="D359" s="23"/>
      <c r="G359" s="16"/>
    </row>
    <row r="360">
      <c r="A360" s="24"/>
      <c r="B360" s="23"/>
      <c r="C360" s="23"/>
      <c r="D360" s="23"/>
      <c r="G360" s="16"/>
    </row>
    <row r="361">
      <c r="A361" s="24"/>
      <c r="B361" s="23"/>
      <c r="C361" s="23"/>
      <c r="D361" s="23"/>
      <c r="G361" s="16"/>
    </row>
    <row r="362">
      <c r="A362" s="24"/>
      <c r="B362" s="23"/>
      <c r="C362" s="23"/>
      <c r="D362" s="23"/>
      <c r="G362" s="16"/>
    </row>
    <row r="363">
      <c r="A363" s="24"/>
      <c r="B363" s="23"/>
      <c r="C363" s="23"/>
      <c r="D363" s="23"/>
      <c r="G363" s="16"/>
    </row>
    <row r="364">
      <c r="A364" s="24"/>
      <c r="B364" s="23"/>
      <c r="C364" s="23"/>
      <c r="D364" s="23"/>
      <c r="G364" s="16"/>
    </row>
    <row r="365">
      <c r="A365" s="24"/>
      <c r="B365" s="23"/>
      <c r="C365" s="23"/>
      <c r="D365" s="23"/>
      <c r="G365" s="16"/>
    </row>
    <row r="366">
      <c r="A366" s="24"/>
      <c r="B366" s="23"/>
      <c r="C366" s="23"/>
      <c r="D366" s="23"/>
      <c r="G366" s="16"/>
    </row>
    <row r="367">
      <c r="A367" s="24"/>
      <c r="B367" s="23"/>
      <c r="C367" s="23"/>
      <c r="D367" s="23"/>
      <c r="G367" s="16"/>
    </row>
    <row r="368">
      <c r="A368" s="24"/>
      <c r="B368" s="23"/>
      <c r="C368" s="23"/>
      <c r="D368" s="23"/>
      <c r="G368" s="16"/>
    </row>
    <row r="369">
      <c r="A369" s="24"/>
      <c r="B369" s="23"/>
      <c r="C369" s="23"/>
      <c r="D369" s="23"/>
      <c r="G369" s="16"/>
    </row>
    <row r="370">
      <c r="A370" s="24"/>
      <c r="B370" s="23"/>
      <c r="C370" s="23"/>
      <c r="D370" s="23"/>
      <c r="G370" s="16"/>
    </row>
    <row r="371">
      <c r="A371" s="24"/>
      <c r="B371" s="23"/>
      <c r="C371" s="23"/>
      <c r="D371" s="23"/>
      <c r="G371" s="16"/>
    </row>
    <row r="372">
      <c r="A372" s="24"/>
      <c r="B372" s="23"/>
      <c r="C372" s="23"/>
      <c r="D372" s="23"/>
      <c r="G372" s="16"/>
    </row>
    <row r="373">
      <c r="A373" s="24"/>
      <c r="B373" s="23"/>
      <c r="C373" s="23"/>
      <c r="D373" s="23"/>
      <c r="G373" s="16"/>
    </row>
    <row r="374">
      <c r="A374" s="24"/>
      <c r="B374" s="23"/>
      <c r="C374" s="23"/>
      <c r="D374" s="23"/>
      <c r="G374" s="16"/>
    </row>
    <row r="375">
      <c r="A375" s="24"/>
      <c r="B375" s="23"/>
      <c r="C375" s="23"/>
      <c r="D375" s="23"/>
      <c r="G375" s="16"/>
    </row>
    <row r="376">
      <c r="A376" s="24"/>
      <c r="B376" s="23"/>
      <c r="C376" s="23"/>
      <c r="D376" s="23"/>
      <c r="G376" s="16"/>
    </row>
    <row r="377">
      <c r="A377" s="24"/>
      <c r="B377" s="23"/>
      <c r="C377" s="23"/>
      <c r="D377" s="23"/>
      <c r="G377" s="16"/>
    </row>
    <row r="378">
      <c r="A378" s="24"/>
      <c r="B378" s="23"/>
      <c r="C378" s="23"/>
      <c r="D378" s="23"/>
      <c r="G378" s="16"/>
    </row>
    <row r="379">
      <c r="A379" s="24"/>
      <c r="B379" s="23"/>
      <c r="C379" s="23"/>
      <c r="D379" s="23"/>
      <c r="G379" s="16"/>
    </row>
    <row r="380">
      <c r="A380" s="24"/>
      <c r="B380" s="23"/>
      <c r="C380" s="23"/>
      <c r="D380" s="23"/>
      <c r="G380" s="16"/>
    </row>
    <row r="381">
      <c r="A381" s="24"/>
      <c r="B381" s="23"/>
      <c r="C381" s="23"/>
      <c r="D381" s="23"/>
      <c r="G381" s="16"/>
    </row>
    <row r="382">
      <c r="A382" s="24"/>
      <c r="B382" s="23"/>
      <c r="C382" s="23"/>
      <c r="D382" s="23"/>
      <c r="G382" s="16"/>
    </row>
    <row r="383">
      <c r="A383" s="24"/>
      <c r="B383" s="23"/>
      <c r="C383" s="23"/>
      <c r="D383" s="23"/>
      <c r="G383" s="16"/>
    </row>
    <row r="384">
      <c r="A384" s="24"/>
      <c r="B384" s="23"/>
      <c r="C384" s="23"/>
      <c r="D384" s="23"/>
      <c r="G384" s="16"/>
    </row>
    <row r="385">
      <c r="A385" s="24"/>
      <c r="B385" s="23"/>
      <c r="C385" s="23"/>
      <c r="D385" s="23"/>
      <c r="G385" s="16"/>
    </row>
    <row r="386">
      <c r="A386" s="24"/>
      <c r="B386" s="23"/>
      <c r="C386" s="23"/>
      <c r="D386" s="23"/>
      <c r="G386" s="16"/>
    </row>
    <row r="387">
      <c r="A387" s="24"/>
      <c r="B387" s="23"/>
      <c r="C387" s="23"/>
      <c r="D387" s="23"/>
      <c r="G387" s="16"/>
    </row>
    <row r="388">
      <c r="A388" s="24"/>
      <c r="B388" s="23"/>
      <c r="C388" s="23"/>
      <c r="D388" s="23"/>
      <c r="G388" s="16"/>
    </row>
    <row r="389">
      <c r="A389" s="24"/>
      <c r="B389" s="23"/>
      <c r="C389" s="23"/>
      <c r="D389" s="23"/>
      <c r="G389" s="16"/>
    </row>
    <row r="390">
      <c r="A390" s="24"/>
      <c r="B390" s="23"/>
      <c r="C390" s="23"/>
      <c r="D390" s="23"/>
      <c r="G390" s="16"/>
    </row>
    <row r="391">
      <c r="A391" s="24"/>
      <c r="B391" s="23"/>
      <c r="C391" s="23"/>
      <c r="D391" s="23"/>
      <c r="G391" s="16"/>
    </row>
    <row r="392">
      <c r="A392" s="24"/>
      <c r="B392" s="23"/>
      <c r="C392" s="23"/>
      <c r="D392" s="23"/>
      <c r="G392" s="16"/>
    </row>
    <row r="393">
      <c r="A393" s="24"/>
      <c r="B393" s="23"/>
      <c r="C393" s="23"/>
      <c r="D393" s="23"/>
      <c r="G393" s="16"/>
    </row>
    <row r="394">
      <c r="A394" s="24"/>
      <c r="B394" s="23"/>
      <c r="C394" s="23"/>
      <c r="D394" s="23"/>
      <c r="G394" s="16"/>
    </row>
    <row r="395">
      <c r="A395" s="24"/>
      <c r="B395" s="23"/>
      <c r="C395" s="23"/>
      <c r="D395" s="23"/>
      <c r="G395" s="16"/>
    </row>
    <row r="396">
      <c r="A396" s="24"/>
      <c r="B396" s="23"/>
      <c r="C396" s="23"/>
      <c r="D396" s="23"/>
      <c r="G396" s="16"/>
    </row>
    <row r="397">
      <c r="A397" s="24"/>
      <c r="B397" s="23"/>
      <c r="C397" s="23"/>
      <c r="D397" s="23"/>
      <c r="G397" s="16"/>
    </row>
    <row r="398">
      <c r="A398" s="24"/>
      <c r="B398" s="23"/>
      <c r="C398" s="23"/>
      <c r="D398" s="23"/>
      <c r="G398" s="16"/>
    </row>
    <row r="399">
      <c r="A399" s="24"/>
      <c r="B399" s="23"/>
      <c r="C399" s="23"/>
      <c r="D399" s="23"/>
      <c r="G399" s="16"/>
    </row>
    <row r="400">
      <c r="A400" s="24"/>
      <c r="B400" s="23"/>
      <c r="C400" s="23"/>
      <c r="D400" s="23"/>
      <c r="G400" s="16"/>
    </row>
    <row r="401">
      <c r="A401" s="24"/>
      <c r="B401" s="23"/>
      <c r="C401" s="23"/>
      <c r="D401" s="23"/>
      <c r="G401" s="16"/>
    </row>
    <row r="402">
      <c r="A402" s="24"/>
      <c r="B402" s="23"/>
      <c r="C402" s="23"/>
      <c r="D402" s="23"/>
      <c r="G402" s="16"/>
    </row>
    <row r="403">
      <c r="A403" s="24"/>
      <c r="B403" s="23"/>
      <c r="C403" s="23"/>
      <c r="D403" s="23"/>
      <c r="G403" s="16"/>
    </row>
    <row r="404">
      <c r="A404" s="24"/>
      <c r="B404" s="23"/>
      <c r="C404" s="23"/>
      <c r="D404" s="23"/>
      <c r="G404" s="16"/>
    </row>
    <row r="405">
      <c r="A405" s="24"/>
      <c r="B405" s="23"/>
      <c r="C405" s="23"/>
      <c r="D405" s="23"/>
      <c r="G405" s="16"/>
    </row>
    <row r="406">
      <c r="A406" s="24"/>
      <c r="B406" s="23"/>
      <c r="C406" s="23"/>
      <c r="D406" s="23"/>
      <c r="G406" s="16"/>
    </row>
    <row r="407">
      <c r="A407" s="24"/>
      <c r="B407" s="23"/>
      <c r="C407" s="23"/>
      <c r="D407" s="23"/>
      <c r="G407" s="16"/>
    </row>
    <row r="408">
      <c r="A408" s="24"/>
      <c r="B408" s="23"/>
      <c r="C408" s="23"/>
      <c r="D408" s="23"/>
      <c r="G408" s="16"/>
    </row>
    <row r="409">
      <c r="A409" s="24"/>
      <c r="B409" s="23"/>
      <c r="C409" s="23"/>
      <c r="D409" s="23"/>
      <c r="G409" s="16"/>
    </row>
    <row r="410">
      <c r="A410" s="24"/>
      <c r="B410" s="23"/>
      <c r="C410" s="23"/>
      <c r="D410" s="23"/>
      <c r="G410" s="16"/>
    </row>
    <row r="411">
      <c r="A411" s="24"/>
      <c r="B411" s="23"/>
      <c r="C411" s="23"/>
      <c r="D411" s="23"/>
      <c r="G411" s="16"/>
    </row>
    <row r="412">
      <c r="A412" s="24"/>
      <c r="B412" s="23"/>
      <c r="C412" s="23"/>
      <c r="D412" s="23"/>
      <c r="G412" s="16"/>
    </row>
    <row r="413">
      <c r="A413" s="24"/>
      <c r="B413" s="23"/>
      <c r="C413" s="23"/>
      <c r="D413" s="23"/>
      <c r="G413" s="16"/>
    </row>
    <row r="414">
      <c r="A414" s="24"/>
      <c r="B414" s="23"/>
      <c r="C414" s="23"/>
      <c r="D414" s="23"/>
      <c r="G414" s="16"/>
    </row>
    <row r="415">
      <c r="A415" s="24"/>
      <c r="B415" s="23"/>
      <c r="C415" s="23"/>
      <c r="D415" s="23"/>
      <c r="G415" s="16"/>
    </row>
    <row r="416">
      <c r="A416" s="24"/>
      <c r="B416" s="23"/>
      <c r="C416" s="23"/>
      <c r="D416" s="23"/>
      <c r="G416" s="16"/>
    </row>
    <row r="417">
      <c r="A417" s="24"/>
      <c r="B417" s="23"/>
      <c r="C417" s="23"/>
      <c r="D417" s="23"/>
      <c r="G417" s="16"/>
    </row>
    <row r="418">
      <c r="A418" s="24"/>
      <c r="B418" s="23"/>
      <c r="C418" s="23"/>
      <c r="D418" s="23"/>
      <c r="G418" s="16"/>
    </row>
    <row r="419">
      <c r="A419" s="24"/>
      <c r="B419" s="23"/>
      <c r="C419" s="23"/>
      <c r="D419" s="23"/>
      <c r="G419" s="16"/>
    </row>
    <row r="420">
      <c r="A420" s="24"/>
      <c r="B420" s="23"/>
      <c r="C420" s="23"/>
      <c r="D420" s="23"/>
      <c r="G420" s="16"/>
    </row>
    <row r="421">
      <c r="A421" s="24"/>
      <c r="B421" s="23"/>
      <c r="C421" s="23"/>
      <c r="D421" s="23"/>
      <c r="G421" s="16"/>
    </row>
    <row r="422">
      <c r="A422" s="24"/>
      <c r="B422" s="23"/>
      <c r="C422" s="23"/>
      <c r="D422" s="23"/>
      <c r="G422" s="16"/>
    </row>
    <row r="423">
      <c r="A423" s="24"/>
      <c r="B423" s="23"/>
      <c r="C423" s="23"/>
      <c r="D423" s="23"/>
      <c r="G423" s="16"/>
    </row>
    <row r="424">
      <c r="A424" s="24"/>
      <c r="B424" s="23"/>
      <c r="C424" s="23"/>
      <c r="D424" s="23"/>
      <c r="G424" s="16"/>
    </row>
    <row r="425">
      <c r="A425" s="24"/>
      <c r="B425" s="23"/>
      <c r="C425" s="23"/>
      <c r="D425" s="23"/>
      <c r="G425" s="16"/>
    </row>
    <row r="426">
      <c r="A426" s="24"/>
      <c r="B426" s="23"/>
      <c r="C426" s="23"/>
      <c r="D426" s="23"/>
      <c r="G426" s="16"/>
    </row>
    <row r="427">
      <c r="A427" s="24"/>
      <c r="B427" s="23"/>
      <c r="C427" s="23"/>
      <c r="D427" s="23"/>
      <c r="G427" s="16"/>
    </row>
    <row r="428">
      <c r="A428" s="24"/>
      <c r="B428" s="23"/>
      <c r="C428" s="23"/>
      <c r="D428" s="23"/>
      <c r="G428" s="16"/>
    </row>
    <row r="429">
      <c r="A429" s="24"/>
      <c r="B429" s="23"/>
      <c r="C429" s="23"/>
      <c r="D429" s="23"/>
      <c r="G429" s="16"/>
    </row>
    <row r="430">
      <c r="A430" s="24"/>
      <c r="B430" s="23"/>
      <c r="C430" s="23"/>
      <c r="D430" s="23"/>
      <c r="G430" s="16"/>
    </row>
    <row r="431">
      <c r="A431" s="24"/>
      <c r="B431" s="23"/>
      <c r="C431" s="23"/>
      <c r="D431" s="23"/>
      <c r="G431" s="16"/>
    </row>
    <row r="432">
      <c r="A432" s="24"/>
      <c r="B432" s="23"/>
      <c r="C432" s="23"/>
      <c r="D432" s="23"/>
      <c r="G432" s="16"/>
    </row>
    <row r="433">
      <c r="A433" s="24"/>
      <c r="B433" s="23"/>
      <c r="C433" s="23"/>
      <c r="D433" s="23"/>
      <c r="G433" s="16"/>
    </row>
    <row r="434">
      <c r="A434" s="24"/>
      <c r="B434" s="23"/>
      <c r="C434" s="23"/>
      <c r="D434" s="23"/>
      <c r="G434" s="16"/>
    </row>
    <row r="435">
      <c r="A435" s="24"/>
      <c r="B435" s="23"/>
      <c r="C435" s="23"/>
      <c r="D435" s="23"/>
      <c r="G435" s="16"/>
    </row>
    <row r="436">
      <c r="A436" s="24"/>
      <c r="B436" s="23"/>
      <c r="C436" s="23"/>
      <c r="D436" s="23"/>
      <c r="G436" s="16"/>
    </row>
    <row r="437">
      <c r="A437" s="24"/>
      <c r="B437" s="23"/>
      <c r="C437" s="23"/>
      <c r="D437" s="23"/>
      <c r="G437" s="16"/>
    </row>
    <row r="438">
      <c r="A438" s="24"/>
      <c r="B438" s="23"/>
      <c r="C438" s="23"/>
      <c r="D438" s="23"/>
      <c r="G438" s="16"/>
    </row>
    <row r="439">
      <c r="A439" s="24"/>
      <c r="B439" s="23"/>
      <c r="C439" s="23"/>
      <c r="D439" s="23"/>
      <c r="G439" s="16"/>
    </row>
    <row r="440">
      <c r="A440" s="24"/>
      <c r="B440" s="23"/>
      <c r="C440" s="23"/>
      <c r="D440" s="23"/>
      <c r="G440" s="16"/>
    </row>
    <row r="441">
      <c r="A441" s="24"/>
      <c r="B441" s="23"/>
      <c r="C441" s="23"/>
      <c r="D441" s="23"/>
      <c r="G441" s="16"/>
    </row>
    <row r="442">
      <c r="A442" s="24"/>
      <c r="B442" s="23"/>
      <c r="C442" s="23"/>
      <c r="D442" s="23"/>
      <c r="G442" s="16"/>
    </row>
    <row r="443">
      <c r="A443" s="24"/>
      <c r="B443" s="23"/>
      <c r="C443" s="23"/>
      <c r="D443" s="23"/>
      <c r="G443" s="16"/>
    </row>
    <row r="444">
      <c r="A444" s="24"/>
      <c r="B444" s="23"/>
      <c r="C444" s="23"/>
      <c r="D444" s="23"/>
      <c r="G444" s="16"/>
    </row>
    <row r="445">
      <c r="A445" s="24"/>
      <c r="B445" s="23"/>
      <c r="C445" s="23"/>
      <c r="D445" s="23"/>
      <c r="G445" s="16"/>
    </row>
    <row r="446">
      <c r="A446" s="24"/>
      <c r="B446" s="23"/>
      <c r="C446" s="23"/>
      <c r="D446" s="23"/>
      <c r="G446" s="16"/>
    </row>
    <row r="447">
      <c r="A447" s="24"/>
      <c r="B447" s="23"/>
      <c r="C447" s="23"/>
      <c r="D447" s="23"/>
      <c r="G447" s="16"/>
    </row>
    <row r="448">
      <c r="A448" s="24"/>
      <c r="B448" s="23"/>
      <c r="C448" s="23"/>
      <c r="D448" s="23"/>
      <c r="G448" s="16"/>
    </row>
    <row r="449">
      <c r="A449" s="24"/>
      <c r="B449" s="23"/>
      <c r="C449" s="23"/>
      <c r="D449" s="23"/>
      <c r="G449" s="16"/>
    </row>
    <row r="450">
      <c r="A450" s="24"/>
      <c r="B450" s="23"/>
      <c r="C450" s="23"/>
      <c r="D450" s="23"/>
      <c r="G450" s="16"/>
    </row>
    <row r="451">
      <c r="A451" s="24"/>
      <c r="B451" s="23"/>
      <c r="C451" s="23"/>
      <c r="D451" s="23"/>
      <c r="G451" s="16"/>
    </row>
    <row r="452">
      <c r="A452" s="24"/>
      <c r="B452" s="23"/>
      <c r="C452" s="23"/>
      <c r="D452" s="23"/>
      <c r="G452" s="16"/>
    </row>
    <row r="453">
      <c r="A453" s="24"/>
      <c r="B453" s="23"/>
      <c r="C453" s="23"/>
      <c r="D453" s="23"/>
      <c r="G453" s="16"/>
    </row>
    <row r="454">
      <c r="A454" s="24"/>
      <c r="B454" s="23"/>
      <c r="C454" s="23"/>
      <c r="D454" s="23"/>
      <c r="G454" s="16"/>
    </row>
    <row r="455">
      <c r="A455" s="24"/>
      <c r="B455" s="23"/>
      <c r="C455" s="23"/>
      <c r="D455" s="23"/>
      <c r="G455" s="16"/>
    </row>
    <row r="456">
      <c r="A456" s="24"/>
      <c r="B456" s="23"/>
      <c r="C456" s="23"/>
      <c r="D456" s="23"/>
      <c r="G456" s="16"/>
    </row>
    <row r="457">
      <c r="A457" s="24"/>
      <c r="B457" s="23"/>
      <c r="C457" s="23"/>
      <c r="D457" s="23"/>
      <c r="G457" s="16"/>
    </row>
    <row r="458">
      <c r="A458" s="24"/>
      <c r="B458" s="23"/>
      <c r="C458" s="23"/>
      <c r="D458" s="23"/>
      <c r="G458" s="16"/>
    </row>
    <row r="459">
      <c r="A459" s="24"/>
      <c r="B459" s="23"/>
      <c r="C459" s="23"/>
      <c r="D459" s="23"/>
      <c r="G459" s="16"/>
    </row>
    <row r="460">
      <c r="A460" s="24"/>
      <c r="B460" s="23"/>
      <c r="C460" s="23"/>
      <c r="D460" s="23"/>
      <c r="G460" s="16"/>
    </row>
    <row r="461">
      <c r="A461" s="24"/>
      <c r="B461" s="23"/>
      <c r="C461" s="23"/>
      <c r="D461" s="23"/>
      <c r="G461" s="16"/>
    </row>
    <row r="462">
      <c r="A462" s="24"/>
      <c r="B462" s="23"/>
      <c r="C462" s="23"/>
      <c r="D462" s="23"/>
      <c r="G462" s="16"/>
    </row>
    <row r="463">
      <c r="A463" s="24"/>
      <c r="B463" s="23"/>
      <c r="C463" s="23"/>
      <c r="D463" s="23"/>
      <c r="G463" s="16"/>
    </row>
    <row r="464">
      <c r="A464" s="24"/>
      <c r="B464" s="23"/>
      <c r="C464" s="23"/>
      <c r="D464" s="23"/>
      <c r="G464" s="16"/>
    </row>
    <row r="465">
      <c r="A465" s="24"/>
      <c r="B465" s="23"/>
      <c r="C465" s="23"/>
      <c r="D465" s="23"/>
      <c r="G465" s="16"/>
    </row>
    <row r="466">
      <c r="A466" s="24"/>
      <c r="B466" s="23"/>
      <c r="C466" s="23"/>
      <c r="D466" s="23"/>
      <c r="G466" s="16"/>
    </row>
    <row r="467">
      <c r="A467" s="24"/>
      <c r="B467" s="23"/>
      <c r="C467" s="23"/>
      <c r="D467" s="23"/>
      <c r="G467" s="16"/>
    </row>
    <row r="468">
      <c r="A468" s="24"/>
      <c r="B468" s="23"/>
      <c r="C468" s="23"/>
      <c r="D468" s="23"/>
      <c r="G468" s="16"/>
    </row>
    <row r="469">
      <c r="A469" s="24"/>
      <c r="B469" s="23"/>
      <c r="C469" s="23"/>
      <c r="D469" s="23"/>
      <c r="G469" s="16"/>
    </row>
    <row r="470">
      <c r="A470" s="24"/>
      <c r="B470" s="23"/>
      <c r="C470" s="23"/>
      <c r="D470" s="23"/>
      <c r="G470" s="16"/>
    </row>
    <row r="471">
      <c r="A471" s="24"/>
      <c r="B471" s="23"/>
      <c r="C471" s="23"/>
      <c r="D471" s="23"/>
      <c r="G471" s="16"/>
    </row>
    <row r="472">
      <c r="A472" s="24"/>
      <c r="B472" s="23"/>
      <c r="C472" s="23"/>
      <c r="D472" s="23"/>
      <c r="G472" s="16"/>
    </row>
    <row r="473">
      <c r="A473" s="24"/>
      <c r="B473" s="23"/>
      <c r="C473" s="23"/>
      <c r="D473" s="23"/>
      <c r="G473" s="16"/>
    </row>
    <row r="474">
      <c r="A474" s="24"/>
      <c r="B474" s="23"/>
      <c r="C474" s="23"/>
      <c r="D474" s="23"/>
      <c r="G474" s="16"/>
    </row>
    <row r="475">
      <c r="A475" s="24"/>
      <c r="B475" s="23"/>
      <c r="C475" s="23"/>
      <c r="D475" s="23"/>
      <c r="G475" s="16"/>
    </row>
    <row r="476">
      <c r="A476" s="24"/>
      <c r="B476" s="23"/>
      <c r="C476" s="23"/>
      <c r="D476" s="23"/>
      <c r="G476" s="16"/>
    </row>
    <row r="477">
      <c r="A477" s="24"/>
      <c r="B477" s="23"/>
      <c r="C477" s="23"/>
      <c r="D477" s="23"/>
      <c r="G477" s="16"/>
    </row>
    <row r="478">
      <c r="A478" s="24"/>
      <c r="B478" s="23"/>
      <c r="C478" s="23"/>
      <c r="D478" s="23"/>
      <c r="G478" s="16"/>
    </row>
    <row r="479">
      <c r="A479" s="24"/>
      <c r="B479" s="23"/>
      <c r="C479" s="23"/>
      <c r="D479" s="23"/>
      <c r="G479" s="16"/>
    </row>
    <row r="480">
      <c r="A480" s="24"/>
      <c r="B480" s="23"/>
      <c r="C480" s="23"/>
      <c r="D480" s="23"/>
      <c r="G480" s="16"/>
    </row>
    <row r="481">
      <c r="A481" s="24"/>
      <c r="B481" s="23"/>
      <c r="C481" s="23"/>
      <c r="D481" s="23"/>
      <c r="G481" s="16"/>
    </row>
    <row r="482">
      <c r="A482" s="24"/>
      <c r="B482" s="23"/>
      <c r="C482" s="23"/>
      <c r="D482" s="23"/>
      <c r="G482" s="16"/>
    </row>
    <row r="483">
      <c r="A483" s="24"/>
      <c r="B483" s="23"/>
      <c r="C483" s="23"/>
      <c r="D483" s="23"/>
      <c r="G483" s="16"/>
    </row>
    <row r="484">
      <c r="A484" s="24"/>
      <c r="B484" s="23"/>
      <c r="C484" s="23"/>
      <c r="D484" s="23"/>
      <c r="G484" s="16"/>
    </row>
    <row r="485">
      <c r="A485" s="24"/>
      <c r="B485" s="23"/>
      <c r="C485" s="23"/>
      <c r="D485" s="23"/>
      <c r="G485" s="16"/>
    </row>
    <row r="486">
      <c r="A486" s="24"/>
      <c r="B486" s="23"/>
      <c r="C486" s="23"/>
      <c r="D486" s="23"/>
      <c r="G486" s="16"/>
    </row>
    <row r="487">
      <c r="A487" s="24"/>
      <c r="B487" s="23"/>
      <c r="C487" s="23"/>
      <c r="D487" s="23"/>
      <c r="G487" s="16"/>
    </row>
    <row r="488">
      <c r="A488" s="24"/>
      <c r="B488" s="23"/>
      <c r="C488" s="23"/>
      <c r="D488" s="23"/>
      <c r="G488" s="16"/>
    </row>
    <row r="489">
      <c r="A489" s="24"/>
      <c r="B489" s="23"/>
      <c r="C489" s="23"/>
      <c r="D489" s="23"/>
      <c r="G489" s="16"/>
    </row>
    <row r="490">
      <c r="A490" s="24"/>
      <c r="B490" s="23"/>
      <c r="C490" s="23"/>
      <c r="D490" s="23"/>
      <c r="G490" s="16"/>
    </row>
    <row r="491">
      <c r="A491" s="24"/>
      <c r="B491" s="23"/>
      <c r="C491" s="23"/>
      <c r="D491" s="23"/>
      <c r="G491" s="16"/>
    </row>
    <row r="492">
      <c r="A492" s="24"/>
      <c r="B492" s="23"/>
      <c r="C492" s="23"/>
      <c r="D492" s="23"/>
      <c r="G492" s="16"/>
    </row>
    <row r="493">
      <c r="A493" s="24"/>
      <c r="B493" s="23"/>
      <c r="C493" s="23"/>
      <c r="D493" s="23"/>
      <c r="G493" s="16"/>
    </row>
    <row r="494">
      <c r="A494" s="24"/>
      <c r="B494" s="23"/>
      <c r="C494" s="23"/>
      <c r="D494" s="23"/>
      <c r="G494" s="16"/>
    </row>
    <row r="495">
      <c r="A495" s="24"/>
      <c r="B495" s="23"/>
      <c r="C495" s="23"/>
      <c r="D495" s="23"/>
      <c r="G495" s="16"/>
    </row>
    <row r="496">
      <c r="A496" s="24"/>
      <c r="B496" s="23"/>
      <c r="C496" s="23"/>
      <c r="D496" s="23"/>
      <c r="G496" s="16"/>
    </row>
    <row r="497">
      <c r="A497" s="24"/>
      <c r="B497" s="23"/>
      <c r="C497" s="23"/>
      <c r="D497" s="23"/>
      <c r="G497" s="16"/>
    </row>
    <row r="498">
      <c r="A498" s="24"/>
      <c r="B498" s="23"/>
      <c r="C498" s="23"/>
      <c r="D498" s="23"/>
      <c r="G498" s="16"/>
    </row>
    <row r="499">
      <c r="A499" s="24"/>
      <c r="B499" s="23"/>
      <c r="C499" s="23"/>
      <c r="D499" s="23"/>
      <c r="G499" s="16"/>
    </row>
    <row r="500">
      <c r="A500" s="24"/>
      <c r="B500" s="23"/>
      <c r="C500" s="23"/>
      <c r="D500" s="23"/>
      <c r="G500" s="16"/>
    </row>
    <row r="501">
      <c r="A501" s="24"/>
      <c r="B501" s="23"/>
      <c r="C501" s="23"/>
      <c r="D501" s="23"/>
      <c r="G501" s="16"/>
    </row>
    <row r="502">
      <c r="A502" s="24"/>
      <c r="B502" s="23"/>
      <c r="C502" s="23"/>
      <c r="D502" s="23"/>
      <c r="G502" s="16"/>
    </row>
    <row r="503">
      <c r="A503" s="24"/>
      <c r="B503" s="23"/>
      <c r="C503" s="23"/>
      <c r="D503" s="23"/>
      <c r="G503" s="16"/>
    </row>
    <row r="504">
      <c r="A504" s="24"/>
      <c r="B504" s="23"/>
      <c r="C504" s="23"/>
      <c r="D504" s="23"/>
      <c r="G504" s="16"/>
    </row>
    <row r="505">
      <c r="A505" s="24"/>
      <c r="B505" s="23"/>
      <c r="C505" s="23"/>
      <c r="D505" s="23"/>
      <c r="G505" s="16"/>
    </row>
    <row r="506">
      <c r="A506" s="24"/>
      <c r="B506" s="23"/>
      <c r="C506" s="23"/>
      <c r="D506" s="23"/>
      <c r="G506" s="16"/>
    </row>
    <row r="507">
      <c r="A507" s="24"/>
      <c r="B507" s="23"/>
      <c r="C507" s="23"/>
      <c r="D507" s="23"/>
      <c r="G507" s="16"/>
    </row>
    <row r="508">
      <c r="A508" s="24"/>
      <c r="B508" s="23"/>
      <c r="C508" s="23"/>
      <c r="D508" s="23"/>
      <c r="G508" s="16"/>
    </row>
    <row r="509">
      <c r="A509" s="24"/>
      <c r="B509" s="23"/>
      <c r="C509" s="23"/>
      <c r="D509" s="23"/>
      <c r="G509" s="16"/>
    </row>
    <row r="510">
      <c r="A510" s="24"/>
      <c r="B510" s="23"/>
      <c r="C510" s="23"/>
      <c r="D510" s="23"/>
      <c r="G510" s="16"/>
    </row>
    <row r="511">
      <c r="A511" s="24"/>
      <c r="B511" s="23"/>
      <c r="C511" s="23"/>
      <c r="D511" s="23"/>
      <c r="G511" s="16"/>
    </row>
    <row r="512">
      <c r="A512" s="24"/>
      <c r="B512" s="23"/>
      <c r="C512" s="23"/>
      <c r="D512" s="23"/>
      <c r="G512" s="16"/>
    </row>
    <row r="513">
      <c r="A513" s="24"/>
      <c r="B513" s="23"/>
      <c r="C513" s="23"/>
      <c r="D513" s="23"/>
      <c r="G513" s="16"/>
    </row>
    <row r="514">
      <c r="A514" s="24"/>
      <c r="B514" s="23"/>
      <c r="C514" s="23"/>
      <c r="D514" s="23"/>
      <c r="G514" s="16"/>
    </row>
    <row r="515">
      <c r="A515" s="24"/>
      <c r="B515" s="23"/>
      <c r="C515" s="23"/>
      <c r="D515" s="23"/>
      <c r="G515" s="16"/>
    </row>
    <row r="516">
      <c r="A516" s="24"/>
      <c r="B516" s="23"/>
      <c r="C516" s="23"/>
      <c r="D516" s="23"/>
      <c r="G516" s="16"/>
    </row>
    <row r="517">
      <c r="A517" s="24"/>
      <c r="B517" s="23"/>
      <c r="C517" s="23"/>
      <c r="D517" s="23"/>
      <c r="G517" s="16"/>
    </row>
    <row r="518">
      <c r="A518" s="24"/>
      <c r="B518" s="23"/>
      <c r="C518" s="23"/>
      <c r="D518" s="23"/>
      <c r="G518" s="16"/>
    </row>
    <row r="519">
      <c r="A519" s="24"/>
      <c r="B519" s="23"/>
      <c r="C519" s="23"/>
      <c r="D519" s="23"/>
      <c r="G519" s="16"/>
    </row>
    <row r="520">
      <c r="A520" s="24"/>
      <c r="B520" s="23"/>
      <c r="C520" s="23"/>
      <c r="D520" s="23"/>
      <c r="G520" s="16"/>
    </row>
    <row r="521">
      <c r="A521" s="24"/>
      <c r="B521" s="23"/>
      <c r="C521" s="23"/>
      <c r="D521" s="23"/>
      <c r="G521" s="16"/>
    </row>
    <row r="522">
      <c r="A522" s="24"/>
      <c r="B522" s="23"/>
      <c r="C522" s="23"/>
      <c r="D522" s="23"/>
      <c r="G522" s="16"/>
    </row>
    <row r="523">
      <c r="A523" s="24"/>
      <c r="B523" s="23"/>
      <c r="C523" s="23"/>
      <c r="D523" s="23"/>
      <c r="G523" s="16"/>
    </row>
    <row r="524">
      <c r="A524" s="24"/>
      <c r="B524" s="23"/>
      <c r="C524" s="23"/>
      <c r="D524" s="23"/>
      <c r="G524" s="16"/>
    </row>
    <row r="525">
      <c r="A525" s="24"/>
      <c r="B525" s="23"/>
      <c r="C525" s="23"/>
      <c r="D525" s="23"/>
      <c r="G525" s="16"/>
    </row>
    <row r="526">
      <c r="A526" s="24"/>
      <c r="B526" s="23"/>
      <c r="C526" s="23"/>
      <c r="D526" s="23"/>
      <c r="G526" s="16"/>
    </row>
    <row r="527">
      <c r="A527" s="24"/>
      <c r="B527" s="23"/>
      <c r="C527" s="23"/>
      <c r="D527" s="23"/>
      <c r="G527" s="16"/>
    </row>
    <row r="528">
      <c r="A528" s="24"/>
      <c r="B528" s="23"/>
      <c r="C528" s="23"/>
      <c r="D528" s="23"/>
      <c r="G528" s="16"/>
    </row>
    <row r="529">
      <c r="A529" s="24"/>
      <c r="B529" s="23"/>
      <c r="C529" s="23"/>
      <c r="D529" s="23"/>
      <c r="G529" s="16"/>
    </row>
    <row r="530">
      <c r="A530" s="24"/>
      <c r="B530" s="23"/>
      <c r="C530" s="23"/>
      <c r="D530" s="23"/>
      <c r="G530" s="16"/>
    </row>
    <row r="531">
      <c r="A531" s="24"/>
      <c r="B531" s="23"/>
      <c r="C531" s="23"/>
      <c r="D531" s="23"/>
      <c r="G531" s="16"/>
    </row>
    <row r="532">
      <c r="A532" s="24"/>
      <c r="B532" s="23"/>
      <c r="C532" s="23"/>
      <c r="D532" s="23"/>
      <c r="G532" s="16"/>
    </row>
    <row r="533">
      <c r="A533" s="24"/>
      <c r="B533" s="23"/>
      <c r="C533" s="23"/>
      <c r="D533" s="23"/>
      <c r="G533" s="16"/>
    </row>
    <row r="534">
      <c r="A534" s="24"/>
      <c r="B534" s="23"/>
      <c r="C534" s="23"/>
      <c r="D534" s="23"/>
      <c r="G534" s="16"/>
    </row>
    <row r="535">
      <c r="A535" s="24"/>
      <c r="B535" s="23"/>
      <c r="C535" s="23"/>
      <c r="D535" s="23"/>
      <c r="G535" s="16"/>
    </row>
    <row r="536">
      <c r="A536" s="24"/>
      <c r="B536" s="23"/>
      <c r="C536" s="23"/>
      <c r="D536" s="23"/>
      <c r="G536" s="16"/>
    </row>
    <row r="537">
      <c r="A537" s="24"/>
      <c r="B537" s="23"/>
      <c r="C537" s="23"/>
      <c r="D537" s="23"/>
      <c r="G537" s="16"/>
    </row>
    <row r="538">
      <c r="A538" s="24"/>
      <c r="B538" s="23"/>
      <c r="C538" s="23"/>
      <c r="D538" s="23"/>
      <c r="G538" s="16"/>
    </row>
    <row r="539">
      <c r="A539" s="24"/>
      <c r="B539" s="23"/>
      <c r="C539" s="23"/>
      <c r="D539" s="23"/>
      <c r="G539" s="16"/>
    </row>
    <row r="540">
      <c r="A540" s="24"/>
      <c r="B540" s="23"/>
      <c r="C540" s="23"/>
      <c r="D540" s="23"/>
      <c r="G540" s="16"/>
    </row>
    <row r="541">
      <c r="A541" s="24"/>
      <c r="B541" s="23"/>
      <c r="C541" s="23"/>
      <c r="D541" s="23"/>
      <c r="G541" s="16"/>
    </row>
    <row r="542">
      <c r="A542" s="24"/>
      <c r="B542" s="23"/>
      <c r="C542" s="23"/>
      <c r="D542" s="23"/>
      <c r="G542" s="16"/>
    </row>
    <row r="543">
      <c r="A543" s="24"/>
      <c r="B543" s="23"/>
      <c r="C543" s="23"/>
      <c r="D543" s="23"/>
      <c r="G543" s="16"/>
    </row>
    <row r="544">
      <c r="A544" s="24"/>
      <c r="B544" s="23"/>
      <c r="C544" s="23"/>
      <c r="D544" s="23"/>
      <c r="G544" s="16"/>
    </row>
    <row r="545">
      <c r="A545" s="24"/>
      <c r="B545" s="23"/>
      <c r="C545" s="23"/>
      <c r="D545" s="23"/>
      <c r="G545" s="16"/>
    </row>
    <row r="546">
      <c r="A546" s="24"/>
      <c r="B546" s="23"/>
      <c r="C546" s="23"/>
      <c r="D546" s="23"/>
      <c r="G546" s="16"/>
    </row>
    <row r="547">
      <c r="A547" s="24"/>
      <c r="B547" s="23"/>
      <c r="C547" s="23"/>
      <c r="D547" s="23"/>
      <c r="G547" s="16"/>
    </row>
    <row r="548">
      <c r="A548" s="24"/>
      <c r="B548" s="23"/>
      <c r="C548" s="23"/>
      <c r="D548" s="23"/>
      <c r="G548" s="16"/>
    </row>
    <row r="549">
      <c r="A549" s="24"/>
      <c r="B549" s="23"/>
      <c r="C549" s="23"/>
      <c r="D549" s="23"/>
      <c r="G549" s="16"/>
    </row>
    <row r="550">
      <c r="A550" s="24"/>
      <c r="B550" s="23"/>
      <c r="C550" s="23"/>
      <c r="D550" s="23"/>
      <c r="G550" s="16"/>
    </row>
    <row r="551">
      <c r="A551" s="24"/>
      <c r="B551" s="23"/>
      <c r="C551" s="23"/>
      <c r="D551" s="23"/>
      <c r="G551" s="16"/>
    </row>
    <row r="552">
      <c r="A552" s="24"/>
      <c r="B552" s="23"/>
      <c r="C552" s="23"/>
      <c r="D552" s="23"/>
      <c r="G552" s="16"/>
    </row>
    <row r="553">
      <c r="A553" s="24"/>
      <c r="B553" s="23"/>
      <c r="C553" s="23"/>
      <c r="D553" s="23"/>
      <c r="G553" s="16"/>
    </row>
    <row r="554">
      <c r="A554" s="24"/>
      <c r="B554" s="23"/>
      <c r="C554" s="23"/>
      <c r="D554" s="23"/>
      <c r="G554" s="16"/>
    </row>
    <row r="555">
      <c r="A555" s="24"/>
      <c r="B555" s="23"/>
      <c r="C555" s="23"/>
      <c r="D555" s="23"/>
      <c r="G555" s="16"/>
    </row>
    <row r="556">
      <c r="A556" s="24"/>
      <c r="B556" s="23"/>
      <c r="C556" s="23"/>
      <c r="D556" s="23"/>
      <c r="G556" s="16"/>
    </row>
    <row r="557">
      <c r="A557" s="24"/>
      <c r="B557" s="23"/>
      <c r="C557" s="23"/>
      <c r="D557" s="23"/>
      <c r="G557" s="16"/>
    </row>
    <row r="558">
      <c r="A558" s="24"/>
      <c r="B558" s="23"/>
      <c r="C558" s="23"/>
      <c r="D558" s="23"/>
      <c r="G558" s="16"/>
    </row>
    <row r="559">
      <c r="A559" s="24"/>
      <c r="B559" s="23"/>
      <c r="C559" s="23"/>
      <c r="D559" s="23"/>
      <c r="G559" s="16"/>
    </row>
    <row r="560">
      <c r="A560" s="24"/>
      <c r="B560" s="23"/>
      <c r="C560" s="23"/>
      <c r="D560" s="23"/>
      <c r="G560" s="16"/>
    </row>
    <row r="561">
      <c r="A561" s="24"/>
      <c r="B561" s="23"/>
      <c r="C561" s="23"/>
      <c r="D561" s="23"/>
      <c r="G561" s="16"/>
    </row>
    <row r="562">
      <c r="A562" s="24"/>
      <c r="B562" s="23"/>
      <c r="C562" s="23"/>
      <c r="D562" s="23"/>
      <c r="G562" s="16"/>
    </row>
    <row r="563">
      <c r="A563" s="24"/>
      <c r="B563" s="23"/>
      <c r="C563" s="23"/>
      <c r="D563" s="23"/>
      <c r="G563" s="16"/>
    </row>
    <row r="564">
      <c r="A564" s="24"/>
      <c r="B564" s="23"/>
      <c r="C564" s="23"/>
      <c r="D564" s="23"/>
      <c r="G564" s="16"/>
    </row>
    <row r="565">
      <c r="A565" s="24"/>
      <c r="B565" s="23"/>
      <c r="C565" s="23"/>
      <c r="D565" s="23"/>
      <c r="G565" s="16"/>
    </row>
    <row r="566">
      <c r="A566" s="24"/>
      <c r="B566" s="23"/>
      <c r="C566" s="23"/>
      <c r="D566" s="23"/>
      <c r="G566" s="16"/>
    </row>
    <row r="567">
      <c r="A567" s="24"/>
      <c r="B567" s="23"/>
      <c r="C567" s="23"/>
      <c r="D567" s="23"/>
      <c r="G567" s="16"/>
    </row>
    <row r="568">
      <c r="A568" s="24"/>
      <c r="B568" s="23"/>
      <c r="C568" s="23"/>
      <c r="D568" s="23"/>
      <c r="G568" s="16"/>
    </row>
    <row r="569">
      <c r="A569" s="24"/>
      <c r="B569" s="23"/>
      <c r="C569" s="23"/>
      <c r="D569" s="23"/>
      <c r="G569" s="16"/>
    </row>
    <row r="570">
      <c r="A570" s="24"/>
      <c r="B570" s="23"/>
      <c r="C570" s="23"/>
      <c r="D570" s="23"/>
      <c r="G570" s="16"/>
    </row>
    <row r="571">
      <c r="A571" s="24"/>
      <c r="B571" s="23"/>
      <c r="C571" s="23"/>
      <c r="D571" s="23"/>
      <c r="G571" s="16"/>
    </row>
    <row r="572">
      <c r="A572" s="24"/>
      <c r="B572" s="23"/>
      <c r="C572" s="23"/>
      <c r="D572" s="23"/>
      <c r="G572" s="16"/>
    </row>
    <row r="573">
      <c r="A573" s="24"/>
      <c r="B573" s="23"/>
      <c r="C573" s="23"/>
      <c r="D573" s="23"/>
      <c r="G573" s="16"/>
    </row>
    <row r="574">
      <c r="A574" s="24"/>
      <c r="B574" s="23"/>
      <c r="C574" s="23"/>
      <c r="D574" s="23"/>
      <c r="G574" s="16"/>
    </row>
    <row r="575">
      <c r="A575" s="24"/>
      <c r="B575" s="23"/>
      <c r="C575" s="23"/>
      <c r="D575" s="23"/>
      <c r="G575" s="16"/>
    </row>
    <row r="576">
      <c r="A576" s="24"/>
      <c r="B576" s="23"/>
      <c r="C576" s="23"/>
      <c r="D576" s="23"/>
      <c r="G576" s="16"/>
    </row>
    <row r="577">
      <c r="A577" s="24"/>
      <c r="B577" s="23"/>
      <c r="C577" s="23"/>
      <c r="D577" s="23"/>
      <c r="G577" s="16"/>
    </row>
    <row r="578">
      <c r="A578" s="24"/>
      <c r="B578" s="23"/>
      <c r="C578" s="23"/>
      <c r="D578" s="23"/>
      <c r="G578" s="16"/>
    </row>
    <row r="579">
      <c r="A579" s="24"/>
      <c r="B579" s="23"/>
      <c r="C579" s="23"/>
      <c r="D579" s="23"/>
      <c r="G579" s="16"/>
    </row>
    <row r="580">
      <c r="A580" s="24"/>
      <c r="B580" s="23"/>
      <c r="C580" s="23"/>
      <c r="D580" s="23"/>
      <c r="G580" s="16"/>
    </row>
    <row r="581">
      <c r="A581" s="24"/>
      <c r="B581" s="23"/>
      <c r="C581" s="23"/>
      <c r="D581" s="23"/>
      <c r="G581" s="16"/>
    </row>
    <row r="582">
      <c r="A582" s="24"/>
      <c r="B582" s="23"/>
      <c r="C582" s="23"/>
      <c r="D582" s="23"/>
      <c r="G582" s="16"/>
    </row>
    <row r="583">
      <c r="A583" s="24"/>
      <c r="B583" s="23"/>
      <c r="C583" s="23"/>
      <c r="D583" s="23"/>
      <c r="G583" s="16"/>
    </row>
    <row r="584">
      <c r="A584" s="24"/>
      <c r="B584" s="23"/>
      <c r="C584" s="23"/>
      <c r="D584" s="23"/>
      <c r="G584" s="16"/>
    </row>
    <row r="585">
      <c r="A585" s="24"/>
      <c r="B585" s="23"/>
      <c r="C585" s="23"/>
      <c r="D585" s="23"/>
      <c r="G585" s="16"/>
    </row>
    <row r="586">
      <c r="A586" s="24"/>
      <c r="B586" s="23"/>
      <c r="C586" s="23"/>
      <c r="D586" s="23"/>
      <c r="G586" s="16"/>
    </row>
    <row r="587">
      <c r="A587" s="24"/>
      <c r="B587" s="23"/>
      <c r="C587" s="23"/>
      <c r="D587" s="23"/>
      <c r="G587" s="16"/>
    </row>
    <row r="588">
      <c r="A588" s="24"/>
      <c r="B588" s="23"/>
      <c r="C588" s="23"/>
      <c r="D588" s="23"/>
      <c r="G588" s="16"/>
    </row>
    <row r="589">
      <c r="A589" s="24"/>
      <c r="B589" s="23"/>
      <c r="C589" s="23"/>
      <c r="D589" s="23"/>
      <c r="G589" s="16"/>
    </row>
    <row r="590">
      <c r="A590" s="24"/>
      <c r="B590" s="23"/>
      <c r="C590" s="23"/>
      <c r="D590" s="23"/>
      <c r="G590" s="16"/>
    </row>
    <row r="591">
      <c r="A591" s="24"/>
      <c r="B591" s="23"/>
      <c r="C591" s="23"/>
      <c r="D591" s="23"/>
      <c r="G591" s="16"/>
    </row>
    <row r="592">
      <c r="A592" s="24"/>
      <c r="B592" s="23"/>
      <c r="C592" s="23"/>
      <c r="D592" s="23"/>
      <c r="G592" s="16"/>
    </row>
    <row r="593">
      <c r="A593" s="24"/>
      <c r="B593" s="23"/>
      <c r="C593" s="23"/>
      <c r="D593" s="23"/>
      <c r="G593" s="16"/>
    </row>
    <row r="594">
      <c r="A594" s="24"/>
      <c r="B594" s="23"/>
      <c r="C594" s="23"/>
      <c r="D594" s="23"/>
      <c r="G594" s="16"/>
    </row>
    <row r="595">
      <c r="A595" s="24"/>
      <c r="B595" s="23"/>
      <c r="C595" s="23"/>
      <c r="D595" s="23"/>
      <c r="G595" s="16"/>
    </row>
    <row r="596">
      <c r="A596" s="24"/>
      <c r="B596" s="23"/>
      <c r="C596" s="23"/>
      <c r="D596" s="23"/>
      <c r="G596" s="16"/>
    </row>
    <row r="597">
      <c r="A597" s="24"/>
      <c r="B597" s="23"/>
      <c r="C597" s="23"/>
      <c r="D597" s="23"/>
      <c r="G597" s="16"/>
    </row>
    <row r="598">
      <c r="A598" s="24"/>
      <c r="B598" s="23"/>
      <c r="C598" s="23"/>
      <c r="D598" s="23"/>
      <c r="G598" s="16"/>
    </row>
    <row r="599">
      <c r="A599" s="24"/>
      <c r="B599" s="23"/>
      <c r="C599" s="23"/>
      <c r="D599" s="23"/>
      <c r="G599" s="16"/>
    </row>
    <row r="600">
      <c r="A600" s="24"/>
      <c r="B600" s="23"/>
      <c r="C600" s="23"/>
      <c r="D600" s="23"/>
      <c r="G600" s="16"/>
    </row>
    <row r="601">
      <c r="A601" s="24"/>
      <c r="B601" s="23"/>
      <c r="C601" s="23"/>
      <c r="D601" s="23"/>
      <c r="G601" s="16"/>
    </row>
    <row r="602">
      <c r="A602" s="24"/>
      <c r="B602" s="23"/>
      <c r="C602" s="23"/>
      <c r="D602" s="23"/>
      <c r="G602" s="16"/>
    </row>
    <row r="603">
      <c r="A603" s="24"/>
      <c r="B603" s="23"/>
      <c r="C603" s="23"/>
      <c r="D603" s="23"/>
      <c r="G603" s="16"/>
    </row>
    <row r="604">
      <c r="A604" s="24"/>
      <c r="B604" s="23"/>
      <c r="C604" s="23"/>
      <c r="D604" s="23"/>
      <c r="G604" s="16"/>
    </row>
    <row r="605">
      <c r="A605" s="24"/>
      <c r="B605" s="23"/>
      <c r="C605" s="23"/>
      <c r="D605" s="23"/>
      <c r="G605" s="16"/>
    </row>
    <row r="606">
      <c r="A606" s="24"/>
      <c r="B606" s="23"/>
      <c r="C606" s="23"/>
      <c r="D606" s="23"/>
      <c r="G606" s="16"/>
    </row>
    <row r="607">
      <c r="A607" s="24"/>
      <c r="B607" s="23"/>
      <c r="C607" s="23"/>
      <c r="D607" s="23"/>
      <c r="G607" s="16"/>
    </row>
    <row r="608">
      <c r="A608" s="24"/>
      <c r="B608" s="23"/>
      <c r="C608" s="23"/>
      <c r="D608" s="23"/>
      <c r="G608" s="16"/>
    </row>
    <row r="609">
      <c r="A609" s="24"/>
      <c r="B609" s="23"/>
      <c r="C609" s="23"/>
      <c r="D609" s="23"/>
      <c r="G609" s="16"/>
    </row>
    <row r="610">
      <c r="A610" s="24"/>
      <c r="B610" s="23"/>
      <c r="C610" s="23"/>
      <c r="D610" s="23"/>
      <c r="G610" s="16"/>
    </row>
    <row r="611">
      <c r="A611" s="24"/>
      <c r="B611" s="23"/>
      <c r="C611" s="23"/>
      <c r="D611" s="23"/>
      <c r="G611" s="16"/>
    </row>
    <row r="612">
      <c r="A612" s="24"/>
      <c r="B612" s="23"/>
      <c r="C612" s="23"/>
      <c r="D612" s="23"/>
      <c r="G612" s="16"/>
    </row>
    <row r="613">
      <c r="A613" s="24"/>
      <c r="B613" s="23"/>
      <c r="C613" s="23"/>
      <c r="D613" s="23"/>
      <c r="G613" s="16"/>
    </row>
    <row r="614">
      <c r="A614" s="24"/>
      <c r="B614" s="23"/>
      <c r="C614" s="23"/>
      <c r="D614" s="23"/>
      <c r="G614" s="16"/>
    </row>
    <row r="615">
      <c r="A615" s="24"/>
      <c r="B615" s="23"/>
      <c r="C615" s="23"/>
      <c r="D615" s="23"/>
      <c r="G615" s="16"/>
    </row>
    <row r="616">
      <c r="A616" s="24"/>
      <c r="B616" s="23"/>
      <c r="C616" s="23"/>
      <c r="D616" s="23"/>
      <c r="G616" s="16"/>
    </row>
    <row r="617">
      <c r="A617" s="24"/>
      <c r="B617" s="23"/>
      <c r="C617" s="23"/>
      <c r="D617" s="23"/>
      <c r="G617" s="16"/>
    </row>
    <row r="618">
      <c r="A618" s="24"/>
      <c r="B618" s="23"/>
      <c r="C618" s="23"/>
      <c r="D618" s="23"/>
      <c r="G618" s="16"/>
    </row>
    <row r="619">
      <c r="A619" s="24"/>
      <c r="B619" s="23"/>
      <c r="C619" s="23"/>
      <c r="D619" s="23"/>
      <c r="G619" s="16"/>
    </row>
    <row r="620">
      <c r="A620" s="24"/>
      <c r="B620" s="23"/>
      <c r="C620" s="23"/>
      <c r="D620" s="23"/>
      <c r="G620" s="16"/>
    </row>
    <row r="621">
      <c r="A621" s="24"/>
      <c r="B621" s="23"/>
      <c r="C621" s="23"/>
      <c r="D621" s="23"/>
      <c r="G621" s="16"/>
    </row>
    <row r="622">
      <c r="A622" s="24"/>
      <c r="B622" s="23"/>
      <c r="C622" s="23"/>
      <c r="D622" s="23"/>
      <c r="G622" s="16"/>
    </row>
    <row r="623">
      <c r="A623" s="24"/>
      <c r="B623" s="23"/>
      <c r="C623" s="23"/>
      <c r="D623" s="23"/>
      <c r="G623" s="16"/>
    </row>
    <row r="624">
      <c r="A624" s="24"/>
      <c r="B624" s="23"/>
      <c r="C624" s="23"/>
      <c r="D624" s="23"/>
      <c r="G624" s="16"/>
    </row>
    <row r="625">
      <c r="A625" s="24"/>
      <c r="B625" s="23"/>
      <c r="C625" s="23"/>
      <c r="D625" s="23"/>
      <c r="G625" s="16"/>
    </row>
    <row r="626">
      <c r="A626" s="24"/>
      <c r="B626" s="23"/>
      <c r="C626" s="23"/>
      <c r="D626" s="23"/>
      <c r="G626" s="16"/>
    </row>
    <row r="627">
      <c r="A627" s="24"/>
      <c r="B627" s="23"/>
      <c r="C627" s="23"/>
      <c r="D627" s="23"/>
      <c r="G627" s="16"/>
    </row>
    <row r="628">
      <c r="A628" s="24"/>
      <c r="B628" s="23"/>
      <c r="C628" s="23"/>
      <c r="D628" s="23"/>
      <c r="G628" s="16"/>
    </row>
    <row r="629">
      <c r="A629" s="24"/>
      <c r="B629" s="23"/>
      <c r="C629" s="23"/>
      <c r="D629" s="23"/>
      <c r="G629" s="16"/>
    </row>
    <row r="630">
      <c r="A630" s="24"/>
      <c r="B630" s="23"/>
      <c r="C630" s="23"/>
      <c r="D630" s="23"/>
      <c r="G630" s="16"/>
    </row>
    <row r="631">
      <c r="A631" s="24"/>
      <c r="B631" s="23"/>
      <c r="C631" s="23"/>
      <c r="D631" s="23"/>
      <c r="G631" s="16"/>
    </row>
    <row r="632">
      <c r="A632" s="24"/>
      <c r="B632" s="23"/>
      <c r="C632" s="23"/>
      <c r="D632" s="23"/>
      <c r="G632" s="16"/>
    </row>
    <row r="633">
      <c r="A633" s="24"/>
      <c r="B633" s="23"/>
      <c r="C633" s="23"/>
      <c r="D633" s="23"/>
      <c r="G633" s="16"/>
    </row>
    <row r="634">
      <c r="A634" s="24"/>
      <c r="B634" s="23"/>
      <c r="C634" s="23"/>
      <c r="D634" s="23"/>
      <c r="G634" s="16"/>
    </row>
    <row r="635">
      <c r="A635" s="24"/>
      <c r="B635" s="23"/>
      <c r="C635" s="23"/>
      <c r="D635" s="23"/>
      <c r="G635" s="16"/>
    </row>
    <row r="636">
      <c r="A636" s="24"/>
      <c r="B636" s="23"/>
      <c r="C636" s="23"/>
      <c r="D636" s="23"/>
      <c r="G636" s="16"/>
    </row>
    <row r="637">
      <c r="A637" s="24"/>
      <c r="B637" s="23"/>
      <c r="C637" s="23"/>
      <c r="D637" s="23"/>
      <c r="G637" s="16"/>
    </row>
    <row r="638">
      <c r="A638" s="24"/>
      <c r="B638" s="23"/>
      <c r="C638" s="23"/>
      <c r="D638" s="23"/>
      <c r="G638" s="16"/>
    </row>
    <row r="639">
      <c r="A639" s="24"/>
      <c r="B639" s="23"/>
      <c r="C639" s="23"/>
      <c r="D639" s="23"/>
      <c r="G639" s="16"/>
    </row>
    <row r="640">
      <c r="A640" s="24"/>
      <c r="B640" s="23"/>
      <c r="C640" s="23"/>
      <c r="D640" s="23"/>
      <c r="G640" s="16"/>
    </row>
    <row r="641">
      <c r="A641" s="24"/>
      <c r="B641" s="23"/>
      <c r="C641" s="23"/>
      <c r="D641" s="23"/>
      <c r="G641" s="16"/>
    </row>
    <row r="642">
      <c r="A642" s="24"/>
      <c r="B642" s="23"/>
      <c r="C642" s="23"/>
      <c r="D642" s="23"/>
      <c r="G642" s="16"/>
    </row>
    <row r="643">
      <c r="A643" s="24"/>
      <c r="B643" s="23"/>
      <c r="C643" s="23"/>
      <c r="D643" s="23"/>
      <c r="G643" s="16"/>
    </row>
    <row r="644">
      <c r="A644" s="24"/>
      <c r="B644" s="23"/>
      <c r="C644" s="23"/>
      <c r="D644" s="23"/>
      <c r="G644" s="16"/>
    </row>
    <row r="645">
      <c r="A645" s="24"/>
      <c r="B645" s="23"/>
      <c r="C645" s="23"/>
      <c r="D645" s="23"/>
      <c r="G645" s="16"/>
    </row>
    <row r="646">
      <c r="A646" s="24"/>
      <c r="B646" s="23"/>
      <c r="C646" s="23"/>
      <c r="D646" s="23"/>
      <c r="G646" s="16"/>
    </row>
    <row r="647">
      <c r="A647" s="24"/>
      <c r="B647" s="23"/>
      <c r="C647" s="23"/>
      <c r="D647" s="23"/>
      <c r="G647" s="16"/>
    </row>
    <row r="648">
      <c r="A648" s="24"/>
      <c r="B648" s="23"/>
      <c r="C648" s="23"/>
      <c r="D648" s="23"/>
      <c r="G648" s="16"/>
    </row>
    <row r="649">
      <c r="A649" s="24"/>
      <c r="B649" s="23"/>
      <c r="C649" s="23"/>
      <c r="D649" s="23"/>
      <c r="G649" s="16"/>
    </row>
    <row r="650">
      <c r="A650" s="24"/>
      <c r="B650" s="23"/>
      <c r="C650" s="23"/>
      <c r="D650" s="23"/>
      <c r="G650" s="16"/>
    </row>
    <row r="651">
      <c r="A651" s="24"/>
      <c r="B651" s="23"/>
      <c r="C651" s="23"/>
      <c r="D651" s="23"/>
      <c r="G651" s="16"/>
    </row>
    <row r="652">
      <c r="A652" s="24"/>
      <c r="B652" s="23"/>
      <c r="C652" s="23"/>
      <c r="D652" s="23"/>
      <c r="G652" s="16"/>
    </row>
    <row r="653">
      <c r="A653" s="24"/>
      <c r="B653" s="23"/>
      <c r="C653" s="23"/>
      <c r="D653" s="23"/>
      <c r="G653" s="16"/>
    </row>
    <row r="654">
      <c r="A654" s="24"/>
      <c r="B654" s="23"/>
      <c r="C654" s="23"/>
      <c r="D654" s="23"/>
      <c r="G654" s="16"/>
    </row>
    <row r="655">
      <c r="A655" s="24"/>
      <c r="B655" s="23"/>
      <c r="C655" s="23"/>
      <c r="D655" s="23"/>
      <c r="G655" s="16"/>
    </row>
    <row r="656">
      <c r="A656" s="24"/>
      <c r="B656" s="23"/>
      <c r="C656" s="23"/>
      <c r="D656" s="23"/>
      <c r="G656" s="16"/>
    </row>
    <row r="657">
      <c r="A657" s="24"/>
      <c r="B657" s="23"/>
      <c r="C657" s="23"/>
      <c r="D657" s="23"/>
      <c r="G657" s="16"/>
    </row>
    <row r="658">
      <c r="A658" s="24"/>
      <c r="B658" s="23"/>
      <c r="C658" s="23"/>
      <c r="D658" s="23"/>
      <c r="G658" s="16"/>
    </row>
    <row r="659">
      <c r="A659" s="24"/>
      <c r="B659" s="23"/>
      <c r="C659" s="23"/>
      <c r="D659" s="23"/>
      <c r="G659" s="16"/>
    </row>
    <row r="660">
      <c r="A660" s="24"/>
      <c r="B660" s="23"/>
      <c r="C660" s="23"/>
      <c r="D660" s="23"/>
      <c r="G660" s="16"/>
    </row>
    <row r="661">
      <c r="A661" s="24"/>
      <c r="B661" s="23"/>
      <c r="C661" s="23"/>
      <c r="D661" s="23"/>
      <c r="G661" s="16"/>
    </row>
    <row r="662">
      <c r="A662" s="24"/>
      <c r="B662" s="23"/>
      <c r="C662" s="23"/>
      <c r="D662" s="23"/>
      <c r="G662" s="16"/>
    </row>
    <row r="663">
      <c r="A663" s="24"/>
      <c r="B663" s="23"/>
      <c r="C663" s="23"/>
      <c r="D663" s="23"/>
      <c r="G663" s="16"/>
    </row>
    <row r="664">
      <c r="A664" s="24"/>
      <c r="B664" s="23"/>
      <c r="C664" s="23"/>
      <c r="D664" s="23"/>
      <c r="G664" s="16"/>
    </row>
    <row r="665">
      <c r="A665" s="24"/>
      <c r="B665" s="23"/>
      <c r="C665" s="23"/>
      <c r="D665" s="23"/>
      <c r="G665" s="16"/>
    </row>
    <row r="666">
      <c r="A666" s="24"/>
      <c r="B666" s="23"/>
      <c r="C666" s="23"/>
      <c r="D666" s="23"/>
      <c r="G666" s="16"/>
    </row>
    <row r="667">
      <c r="A667" s="24"/>
      <c r="B667" s="23"/>
      <c r="C667" s="23"/>
      <c r="D667" s="23"/>
      <c r="G667" s="16"/>
    </row>
    <row r="668">
      <c r="A668" s="24"/>
      <c r="B668" s="23"/>
      <c r="C668" s="23"/>
      <c r="D668" s="23"/>
      <c r="G668" s="16"/>
    </row>
    <row r="669">
      <c r="A669" s="24"/>
      <c r="B669" s="23"/>
      <c r="C669" s="23"/>
      <c r="D669" s="23"/>
      <c r="G669" s="16"/>
    </row>
    <row r="670">
      <c r="A670" s="24"/>
      <c r="B670" s="23"/>
      <c r="C670" s="23"/>
      <c r="D670" s="23"/>
      <c r="G670" s="16"/>
    </row>
    <row r="671">
      <c r="A671" s="24"/>
      <c r="B671" s="23"/>
      <c r="C671" s="23"/>
      <c r="D671" s="23"/>
      <c r="G671" s="16"/>
    </row>
    <row r="672">
      <c r="A672" s="24"/>
      <c r="B672" s="23"/>
      <c r="C672" s="23"/>
      <c r="D672" s="23"/>
      <c r="G672" s="16"/>
    </row>
    <row r="673">
      <c r="A673" s="24"/>
      <c r="B673" s="23"/>
      <c r="C673" s="23"/>
      <c r="D673" s="23"/>
      <c r="G673" s="16"/>
    </row>
    <row r="674">
      <c r="A674" s="24"/>
      <c r="B674" s="23"/>
      <c r="C674" s="23"/>
      <c r="D674" s="23"/>
      <c r="G674" s="16"/>
    </row>
    <row r="675">
      <c r="A675" s="24"/>
      <c r="B675" s="23"/>
      <c r="C675" s="23"/>
      <c r="D675" s="23"/>
      <c r="G675" s="16"/>
    </row>
    <row r="676">
      <c r="A676" s="24"/>
      <c r="B676" s="23"/>
      <c r="C676" s="23"/>
      <c r="D676" s="23"/>
      <c r="G676" s="16"/>
    </row>
    <row r="677">
      <c r="A677" s="24"/>
      <c r="B677" s="23"/>
      <c r="C677" s="23"/>
      <c r="D677" s="23"/>
      <c r="G677" s="16"/>
    </row>
    <row r="678">
      <c r="A678" s="24"/>
      <c r="B678" s="23"/>
      <c r="C678" s="23"/>
      <c r="D678" s="23"/>
      <c r="G678" s="16"/>
    </row>
    <row r="679">
      <c r="A679" s="24"/>
      <c r="B679" s="23"/>
      <c r="C679" s="23"/>
      <c r="D679" s="23"/>
      <c r="G679" s="16"/>
    </row>
    <row r="680">
      <c r="A680" s="24"/>
      <c r="B680" s="23"/>
      <c r="C680" s="23"/>
      <c r="D680" s="23"/>
      <c r="G680" s="16"/>
    </row>
    <row r="681">
      <c r="A681" s="24"/>
      <c r="B681" s="23"/>
      <c r="C681" s="23"/>
      <c r="D681" s="23"/>
      <c r="G681" s="16"/>
    </row>
    <row r="682">
      <c r="A682" s="24"/>
      <c r="B682" s="23"/>
      <c r="C682" s="23"/>
      <c r="D682" s="23"/>
      <c r="G682" s="16"/>
    </row>
    <row r="683">
      <c r="A683" s="24"/>
      <c r="B683" s="23"/>
      <c r="C683" s="23"/>
      <c r="D683" s="23"/>
      <c r="G683" s="16"/>
    </row>
    <row r="684">
      <c r="A684" s="24"/>
      <c r="B684" s="23"/>
      <c r="C684" s="23"/>
      <c r="D684" s="23"/>
      <c r="G684" s="16"/>
    </row>
    <row r="685">
      <c r="A685" s="24"/>
      <c r="B685" s="23"/>
      <c r="C685" s="23"/>
      <c r="D685" s="23"/>
      <c r="G685" s="16"/>
    </row>
    <row r="686">
      <c r="A686" s="24"/>
      <c r="B686" s="23"/>
      <c r="C686" s="23"/>
      <c r="D686" s="23"/>
      <c r="G686" s="16"/>
    </row>
    <row r="687">
      <c r="A687" s="24"/>
      <c r="B687" s="23"/>
      <c r="C687" s="23"/>
      <c r="D687" s="23"/>
      <c r="G687" s="16"/>
    </row>
    <row r="688">
      <c r="A688" s="24"/>
      <c r="B688" s="23"/>
      <c r="C688" s="23"/>
      <c r="D688" s="23"/>
      <c r="G688" s="16"/>
    </row>
    <row r="689">
      <c r="A689" s="24"/>
      <c r="B689" s="23"/>
      <c r="C689" s="23"/>
      <c r="D689" s="23"/>
      <c r="G689" s="16"/>
    </row>
    <row r="690">
      <c r="A690" s="24"/>
      <c r="B690" s="23"/>
      <c r="C690" s="23"/>
      <c r="D690" s="23"/>
      <c r="G690" s="16"/>
    </row>
    <row r="691">
      <c r="A691" s="24"/>
      <c r="B691" s="23"/>
      <c r="C691" s="23"/>
      <c r="D691" s="23"/>
      <c r="G691" s="16"/>
    </row>
    <row r="692">
      <c r="A692" s="24"/>
      <c r="B692" s="23"/>
      <c r="C692" s="23"/>
      <c r="D692" s="23"/>
      <c r="G692" s="16"/>
    </row>
    <row r="693">
      <c r="A693" s="24"/>
      <c r="B693" s="23"/>
      <c r="C693" s="23"/>
      <c r="D693" s="23"/>
      <c r="G693" s="16"/>
    </row>
    <row r="694">
      <c r="A694" s="24"/>
      <c r="B694" s="23"/>
      <c r="C694" s="23"/>
      <c r="D694" s="23"/>
      <c r="G694" s="16"/>
    </row>
    <row r="695">
      <c r="A695" s="24"/>
      <c r="B695" s="23"/>
      <c r="C695" s="23"/>
      <c r="D695" s="23"/>
      <c r="G695" s="16"/>
    </row>
    <row r="696">
      <c r="A696" s="24"/>
      <c r="B696" s="23"/>
      <c r="C696" s="23"/>
      <c r="D696" s="23"/>
      <c r="G696" s="16"/>
    </row>
    <row r="697">
      <c r="A697" s="24"/>
      <c r="B697" s="23"/>
      <c r="C697" s="23"/>
      <c r="D697" s="23"/>
      <c r="G697" s="16"/>
    </row>
    <row r="698">
      <c r="A698" s="24"/>
      <c r="B698" s="23"/>
      <c r="C698" s="23"/>
      <c r="D698" s="23"/>
      <c r="G698" s="16"/>
    </row>
    <row r="699">
      <c r="A699" s="24"/>
      <c r="B699" s="23"/>
      <c r="C699" s="23"/>
      <c r="D699" s="23"/>
      <c r="G699" s="16"/>
    </row>
    <row r="700">
      <c r="A700" s="24"/>
      <c r="B700" s="23"/>
      <c r="C700" s="23"/>
      <c r="D700" s="23"/>
      <c r="G700" s="16"/>
    </row>
    <row r="701">
      <c r="A701" s="24"/>
      <c r="B701" s="23"/>
      <c r="C701" s="23"/>
      <c r="D701" s="23"/>
      <c r="G701" s="16"/>
    </row>
    <row r="702">
      <c r="A702" s="24"/>
      <c r="B702" s="23"/>
      <c r="C702" s="23"/>
      <c r="D702" s="23"/>
      <c r="G702" s="16"/>
    </row>
    <row r="703">
      <c r="A703" s="24"/>
      <c r="B703" s="23"/>
      <c r="C703" s="23"/>
      <c r="D703" s="23"/>
      <c r="G703" s="16"/>
    </row>
    <row r="704">
      <c r="A704" s="24"/>
      <c r="B704" s="23"/>
      <c r="C704" s="23"/>
      <c r="D704" s="23"/>
      <c r="G704" s="16"/>
    </row>
    <row r="705">
      <c r="A705" s="24"/>
      <c r="B705" s="23"/>
      <c r="C705" s="23"/>
      <c r="D705" s="23"/>
      <c r="G705" s="16"/>
    </row>
    <row r="706">
      <c r="A706" s="24"/>
      <c r="B706" s="23"/>
      <c r="C706" s="23"/>
      <c r="D706" s="23"/>
      <c r="G706" s="16"/>
    </row>
    <row r="707">
      <c r="A707" s="24"/>
      <c r="B707" s="23"/>
      <c r="C707" s="23"/>
      <c r="D707" s="23"/>
      <c r="G707" s="16"/>
    </row>
    <row r="708">
      <c r="A708" s="24"/>
      <c r="B708" s="23"/>
      <c r="C708" s="23"/>
      <c r="D708" s="23"/>
      <c r="G708" s="16"/>
    </row>
    <row r="709">
      <c r="A709" s="24"/>
      <c r="B709" s="23"/>
      <c r="C709" s="23"/>
      <c r="D709" s="23"/>
      <c r="G709" s="16"/>
    </row>
    <row r="710">
      <c r="A710" s="24"/>
      <c r="B710" s="23"/>
      <c r="C710" s="23"/>
      <c r="D710" s="23"/>
      <c r="G710" s="16"/>
    </row>
    <row r="711">
      <c r="A711" s="24"/>
      <c r="B711" s="23"/>
      <c r="C711" s="23"/>
      <c r="D711" s="23"/>
      <c r="G711" s="16"/>
    </row>
    <row r="712">
      <c r="A712" s="24"/>
      <c r="B712" s="23"/>
      <c r="C712" s="23"/>
      <c r="D712" s="23"/>
      <c r="G712" s="16"/>
    </row>
    <row r="713">
      <c r="A713" s="24"/>
      <c r="B713" s="23"/>
      <c r="C713" s="23"/>
      <c r="D713" s="23"/>
      <c r="G713" s="16"/>
    </row>
    <row r="714">
      <c r="A714" s="24"/>
      <c r="B714" s="23"/>
      <c r="C714" s="23"/>
      <c r="D714" s="23"/>
      <c r="G714" s="16"/>
    </row>
    <row r="715">
      <c r="A715" s="24"/>
      <c r="B715" s="23"/>
      <c r="C715" s="23"/>
      <c r="D715" s="23"/>
      <c r="G715" s="16"/>
    </row>
    <row r="716">
      <c r="A716" s="24"/>
      <c r="B716" s="23"/>
      <c r="C716" s="23"/>
      <c r="D716" s="23"/>
      <c r="G716" s="16"/>
    </row>
    <row r="717">
      <c r="A717" s="24"/>
      <c r="B717" s="23"/>
      <c r="C717" s="23"/>
      <c r="D717" s="23"/>
      <c r="G717" s="16"/>
    </row>
    <row r="718">
      <c r="A718" s="24"/>
      <c r="B718" s="23"/>
      <c r="C718" s="23"/>
      <c r="D718" s="23"/>
      <c r="G718" s="16"/>
    </row>
    <row r="719">
      <c r="A719" s="24"/>
      <c r="B719" s="23"/>
      <c r="C719" s="23"/>
      <c r="D719" s="23"/>
      <c r="G719" s="16"/>
    </row>
    <row r="720">
      <c r="A720" s="24"/>
      <c r="B720" s="23"/>
      <c r="C720" s="23"/>
      <c r="D720" s="23"/>
      <c r="G720" s="16"/>
    </row>
    <row r="721">
      <c r="A721" s="24"/>
      <c r="B721" s="23"/>
      <c r="C721" s="23"/>
      <c r="D721" s="23"/>
      <c r="G721" s="16"/>
    </row>
    <row r="722">
      <c r="A722" s="24"/>
      <c r="B722" s="23"/>
      <c r="C722" s="23"/>
      <c r="D722" s="23"/>
      <c r="G722" s="16"/>
    </row>
    <row r="723">
      <c r="A723" s="24"/>
      <c r="B723" s="23"/>
      <c r="C723" s="23"/>
      <c r="D723" s="23"/>
      <c r="G723" s="16"/>
    </row>
    <row r="724">
      <c r="A724" s="24"/>
      <c r="B724" s="23"/>
      <c r="C724" s="23"/>
      <c r="D724" s="23"/>
      <c r="G724" s="16"/>
    </row>
    <row r="725">
      <c r="A725" s="24"/>
      <c r="B725" s="23"/>
      <c r="C725" s="23"/>
      <c r="D725" s="23"/>
      <c r="G725" s="16"/>
    </row>
    <row r="726">
      <c r="A726" s="24"/>
      <c r="B726" s="23"/>
      <c r="C726" s="23"/>
      <c r="D726" s="23"/>
      <c r="G726" s="16"/>
    </row>
    <row r="727">
      <c r="A727" s="24"/>
      <c r="B727" s="23"/>
      <c r="C727" s="23"/>
      <c r="D727" s="23"/>
      <c r="G727" s="16"/>
    </row>
    <row r="728">
      <c r="A728" s="24"/>
      <c r="B728" s="23"/>
      <c r="C728" s="23"/>
      <c r="D728" s="23"/>
      <c r="G728" s="16"/>
    </row>
    <row r="729">
      <c r="A729" s="24"/>
      <c r="B729" s="23"/>
      <c r="C729" s="23"/>
      <c r="D729" s="23"/>
      <c r="G729" s="16"/>
    </row>
    <row r="730">
      <c r="A730" s="24"/>
      <c r="B730" s="23"/>
      <c r="C730" s="23"/>
      <c r="D730" s="23"/>
      <c r="G730" s="16"/>
    </row>
    <row r="731">
      <c r="A731" s="24"/>
      <c r="B731" s="23"/>
      <c r="C731" s="23"/>
      <c r="D731" s="23"/>
      <c r="G731" s="16"/>
    </row>
    <row r="732">
      <c r="A732" s="24"/>
      <c r="B732" s="23"/>
      <c r="C732" s="23"/>
      <c r="D732" s="23"/>
      <c r="G732" s="16"/>
    </row>
    <row r="733">
      <c r="A733" s="24"/>
      <c r="B733" s="23"/>
      <c r="C733" s="23"/>
      <c r="D733" s="23"/>
      <c r="G733" s="16"/>
    </row>
    <row r="734">
      <c r="A734" s="24"/>
      <c r="B734" s="23"/>
      <c r="C734" s="23"/>
      <c r="D734" s="23"/>
      <c r="G734" s="16"/>
    </row>
    <row r="735">
      <c r="A735" s="24"/>
      <c r="B735" s="23"/>
      <c r="C735" s="23"/>
      <c r="D735" s="23"/>
      <c r="G735" s="16"/>
    </row>
    <row r="736">
      <c r="A736" s="24"/>
      <c r="B736" s="23"/>
      <c r="C736" s="23"/>
      <c r="D736" s="23"/>
      <c r="G736" s="16"/>
    </row>
    <row r="737">
      <c r="A737" s="24"/>
      <c r="B737" s="23"/>
      <c r="C737" s="23"/>
      <c r="D737" s="23"/>
      <c r="G737" s="16"/>
    </row>
    <row r="738">
      <c r="A738" s="24"/>
      <c r="B738" s="23"/>
      <c r="C738" s="23"/>
      <c r="D738" s="23"/>
      <c r="G738" s="16"/>
    </row>
    <row r="739">
      <c r="A739" s="24"/>
      <c r="B739" s="23"/>
      <c r="C739" s="23"/>
      <c r="D739" s="23"/>
      <c r="G739" s="16"/>
    </row>
    <row r="740">
      <c r="A740" s="24"/>
      <c r="B740" s="23"/>
      <c r="C740" s="23"/>
      <c r="D740" s="23"/>
      <c r="G740" s="16"/>
    </row>
    <row r="741">
      <c r="A741" s="24"/>
      <c r="B741" s="23"/>
      <c r="C741" s="23"/>
      <c r="D741" s="23"/>
      <c r="G741" s="16"/>
    </row>
    <row r="742">
      <c r="A742" s="24"/>
      <c r="B742" s="23"/>
      <c r="C742" s="23"/>
      <c r="D742" s="23"/>
      <c r="G742" s="16"/>
    </row>
    <row r="743">
      <c r="A743" s="24"/>
      <c r="B743" s="23"/>
      <c r="C743" s="23"/>
      <c r="D743" s="23"/>
      <c r="G743" s="16"/>
    </row>
    <row r="744">
      <c r="A744" s="24"/>
      <c r="B744" s="23"/>
      <c r="C744" s="23"/>
      <c r="D744" s="23"/>
      <c r="G744" s="16"/>
    </row>
    <row r="745">
      <c r="A745" s="24"/>
      <c r="B745" s="23"/>
      <c r="C745" s="23"/>
      <c r="D745" s="23"/>
      <c r="G745" s="16"/>
    </row>
    <row r="746">
      <c r="A746" s="24"/>
      <c r="B746" s="23"/>
      <c r="C746" s="23"/>
      <c r="D746" s="23"/>
      <c r="G746" s="16"/>
    </row>
    <row r="747">
      <c r="A747" s="24"/>
      <c r="B747" s="23"/>
      <c r="C747" s="23"/>
      <c r="D747" s="23"/>
      <c r="G747" s="16"/>
    </row>
    <row r="748">
      <c r="A748" s="24"/>
      <c r="B748" s="23"/>
      <c r="C748" s="23"/>
      <c r="D748" s="23"/>
      <c r="G748" s="16"/>
    </row>
    <row r="749">
      <c r="A749" s="24"/>
      <c r="B749" s="23"/>
      <c r="C749" s="23"/>
      <c r="D749" s="23"/>
      <c r="G749" s="16"/>
    </row>
    <row r="750">
      <c r="A750" s="24"/>
      <c r="B750" s="23"/>
      <c r="C750" s="23"/>
      <c r="D750" s="23"/>
      <c r="G750" s="16"/>
    </row>
    <row r="751">
      <c r="A751" s="24"/>
      <c r="B751" s="23"/>
      <c r="C751" s="23"/>
      <c r="D751" s="23"/>
      <c r="G751" s="16"/>
    </row>
    <row r="752">
      <c r="A752" s="24"/>
      <c r="B752" s="23"/>
      <c r="C752" s="23"/>
      <c r="D752" s="23"/>
      <c r="G752" s="16"/>
    </row>
    <row r="753">
      <c r="A753" s="24"/>
      <c r="B753" s="23"/>
      <c r="C753" s="23"/>
      <c r="D753" s="23"/>
      <c r="G753" s="16"/>
    </row>
    <row r="754">
      <c r="A754" s="24"/>
      <c r="B754" s="23"/>
      <c r="C754" s="23"/>
      <c r="D754" s="23"/>
      <c r="G754" s="16"/>
    </row>
    <row r="755">
      <c r="A755" s="24"/>
      <c r="B755" s="23"/>
      <c r="C755" s="23"/>
      <c r="D755" s="23"/>
      <c r="G755" s="16"/>
    </row>
    <row r="756">
      <c r="A756" s="24"/>
      <c r="B756" s="23"/>
      <c r="C756" s="23"/>
      <c r="D756" s="23"/>
      <c r="G756" s="16"/>
    </row>
    <row r="757">
      <c r="A757" s="24"/>
      <c r="B757" s="23"/>
      <c r="C757" s="23"/>
      <c r="D757" s="23"/>
      <c r="G757" s="16"/>
    </row>
    <row r="758">
      <c r="A758" s="24"/>
      <c r="B758" s="23"/>
      <c r="C758" s="23"/>
      <c r="D758" s="23"/>
      <c r="G758" s="16"/>
    </row>
    <row r="759">
      <c r="A759" s="24"/>
      <c r="B759" s="23"/>
      <c r="C759" s="23"/>
      <c r="D759" s="23"/>
      <c r="G759" s="16"/>
    </row>
    <row r="760">
      <c r="A760" s="24"/>
      <c r="B760" s="23"/>
      <c r="C760" s="23"/>
      <c r="D760" s="23"/>
      <c r="G760" s="16"/>
    </row>
    <row r="761">
      <c r="A761" s="24"/>
      <c r="B761" s="23"/>
      <c r="C761" s="23"/>
      <c r="D761" s="23"/>
      <c r="G761" s="16"/>
    </row>
    <row r="762">
      <c r="A762" s="24"/>
      <c r="B762" s="23"/>
      <c r="C762" s="23"/>
      <c r="D762" s="23"/>
      <c r="G762" s="16"/>
    </row>
    <row r="763">
      <c r="A763" s="24"/>
      <c r="B763" s="23"/>
      <c r="C763" s="23"/>
      <c r="D763" s="23"/>
      <c r="G763" s="16"/>
    </row>
    <row r="764">
      <c r="A764" s="24"/>
      <c r="B764" s="23"/>
      <c r="C764" s="23"/>
      <c r="D764" s="23"/>
      <c r="G764" s="16"/>
    </row>
    <row r="765">
      <c r="A765" s="24"/>
      <c r="B765" s="23"/>
      <c r="C765" s="23"/>
      <c r="D765" s="23"/>
      <c r="G765" s="16"/>
    </row>
    <row r="766">
      <c r="A766" s="24"/>
      <c r="B766" s="23"/>
      <c r="C766" s="23"/>
      <c r="D766" s="23"/>
      <c r="G766" s="16"/>
    </row>
    <row r="767">
      <c r="A767" s="24"/>
      <c r="B767" s="23"/>
      <c r="C767" s="23"/>
      <c r="D767" s="23"/>
      <c r="G767" s="16"/>
    </row>
    <row r="768">
      <c r="A768" s="24"/>
      <c r="B768" s="23"/>
      <c r="C768" s="23"/>
      <c r="D768" s="23"/>
      <c r="G768" s="16"/>
    </row>
    <row r="769">
      <c r="A769" s="24"/>
      <c r="B769" s="23"/>
      <c r="C769" s="23"/>
      <c r="D769" s="23"/>
      <c r="G769" s="16"/>
    </row>
    <row r="770">
      <c r="A770" s="24"/>
      <c r="B770" s="23"/>
      <c r="C770" s="23"/>
      <c r="D770" s="23"/>
      <c r="G770" s="16"/>
    </row>
    <row r="771">
      <c r="A771" s="24"/>
      <c r="B771" s="23"/>
      <c r="C771" s="23"/>
      <c r="D771" s="23"/>
      <c r="G771" s="16"/>
    </row>
    <row r="772">
      <c r="A772" s="24"/>
      <c r="B772" s="23"/>
      <c r="C772" s="23"/>
      <c r="D772" s="23"/>
      <c r="G772" s="16"/>
    </row>
    <row r="773">
      <c r="A773" s="24"/>
      <c r="B773" s="23"/>
      <c r="C773" s="23"/>
      <c r="D773" s="23"/>
      <c r="G773" s="16"/>
    </row>
    <row r="774">
      <c r="A774" s="24"/>
      <c r="B774" s="23"/>
      <c r="C774" s="23"/>
      <c r="D774" s="23"/>
      <c r="G774" s="16"/>
    </row>
    <row r="775">
      <c r="A775" s="24"/>
      <c r="B775" s="23"/>
      <c r="C775" s="23"/>
      <c r="D775" s="23"/>
      <c r="G775" s="16"/>
    </row>
    <row r="776">
      <c r="A776" s="24"/>
      <c r="B776" s="23"/>
      <c r="C776" s="23"/>
      <c r="D776" s="23"/>
      <c r="G776" s="16"/>
    </row>
    <row r="777">
      <c r="A777" s="24"/>
      <c r="B777" s="23"/>
      <c r="C777" s="23"/>
      <c r="D777" s="23"/>
      <c r="G777" s="16"/>
    </row>
    <row r="778">
      <c r="A778" s="24"/>
      <c r="B778" s="23"/>
      <c r="C778" s="23"/>
      <c r="D778" s="23"/>
      <c r="G778" s="16"/>
    </row>
    <row r="779">
      <c r="A779" s="24"/>
      <c r="B779" s="23"/>
      <c r="C779" s="23"/>
      <c r="D779" s="23"/>
      <c r="G779" s="16"/>
    </row>
    <row r="780">
      <c r="A780" s="24"/>
      <c r="B780" s="23"/>
      <c r="C780" s="23"/>
      <c r="D780" s="23"/>
      <c r="G780" s="16"/>
    </row>
    <row r="781">
      <c r="A781" s="24"/>
      <c r="B781" s="23"/>
      <c r="C781" s="23"/>
      <c r="D781" s="23"/>
      <c r="G781" s="16"/>
    </row>
    <row r="782">
      <c r="A782" s="24"/>
      <c r="B782" s="23"/>
      <c r="C782" s="23"/>
      <c r="D782" s="23"/>
      <c r="G782" s="16"/>
    </row>
    <row r="783">
      <c r="A783" s="24"/>
      <c r="B783" s="23"/>
      <c r="C783" s="23"/>
      <c r="D783" s="23"/>
      <c r="G783" s="16"/>
    </row>
    <row r="784">
      <c r="A784" s="24"/>
      <c r="B784" s="23"/>
      <c r="C784" s="23"/>
      <c r="D784" s="23"/>
      <c r="G784" s="16"/>
    </row>
    <row r="785">
      <c r="A785" s="24"/>
      <c r="B785" s="23"/>
      <c r="C785" s="23"/>
      <c r="D785" s="23"/>
      <c r="G785" s="16"/>
    </row>
    <row r="786">
      <c r="A786" s="24"/>
      <c r="B786" s="23"/>
      <c r="C786" s="23"/>
      <c r="D786" s="23"/>
      <c r="G786" s="16"/>
    </row>
    <row r="787">
      <c r="A787" s="24"/>
      <c r="B787" s="23"/>
      <c r="C787" s="23"/>
      <c r="D787" s="23"/>
      <c r="G787" s="16"/>
    </row>
    <row r="788">
      <c r="A788" s="24"/>
      <c r="B788" s="23"/>
      <c r="C788" s="23"/>
      <c r="D788" s="23"/>
      <c r="G788" s="16"/>
    </row>
    <row r="789">
      <c r="A789" s="24"/>
      <c r="B789" s="23"/>
      <c r="C789" s="23"/>
      <c r="D789" s="23"/>
      <c r="G789" s="16"/>
    </row>
    <row r="790">
      <c r="A790" s="24"/>
      <c r="B790" s="23"/>
      <c r="C790" s="23"/>
      <c r="D790" s="23"/>
      <c r="G790" s="16"/>
    </row>
    <row r="791">
      <c r="A791" s="24"/>
      <c r="B791" s="23"/>
      <c r="C791" s="23"/>
      <c r="D791" s="23"/>
      <c r="G791" s="16"/>
    </row>
    <row r="792">
      <c r="A792" s="24"/>
      <c r="B792" s="23"/>
      <c r="C792" s="23"/>
      <c r="D792" s="23"/>
      <c r="G792" s="16"/>
    </row>
    <row r="793">
      <c r="A793" s="24"/>
      <c r="B793" s="23"/>
      <c r="C793" s="23"/>
      <c r="D793" s="23"/>
      <c r="G793" s="16"/>
    </row>
    <row r="794">
      <c r="A794" s="24"/>
      <c r="B794" s="23"/>
      <c r="C794" s="23"/>
      <c r="D794" s="23"/>
      <c r="G794" s="16"/>
    </row>
    <row r="795">
      <c r="A795" s="24"/>
      <c r="B795" s="23"/>
      <c r="C795" s="23"/>
      <c r="D795" s="23"/>
      <c r="G795" s="16"/>
    </row>
    <row r="796">
      <c r="A796" s="24"/>
      <c r="B796" s="23"/>
      <c r="C796" s="23"/>
      <c r="D796" s="23"/>
      <c r="G796" s="16"/>
    </row>
    <row r="797">
      <c r="A797" s="24"/>
      <c r="B797" s="23"/>
      <c r="C797" s="23"/>
      <c r="D797" s="23"/>
      <c r="G797" s="16"/>
    </row>
    <row r="798">
      <c r="A798" s="24"/>
      <c r="B798" s="23"/>
      <c r="C798" s="23"/>
      <c r="D798" s="23"/>
      <c r="G798" s="16"/>
    </row>
    <row r="799">
      <c r="A799" s="24"/>
      <c r="B799" s="23"/>
      <c r="C799" s="23"/>
      <c r="D799" s="23"/>
      <c r="G799" s="16"/>
    </row>
    <row r="800">
      <c r="A800" s="24"/>
      <c r="B800" s="23"/>
      <c r="C800" s="23"/>
      <c r="D800" s="23"/>
      <c r="G800" s="16"/>
    </row>
    <row r="801">
      <c r="A801" s="24"/>
      <c r="B801" s="23"/>
      <c r="C801" s="23"/>
      <c r="D801" s="23"/>
      <c r="G801" s="16"/>
    </row>
    <row r="802">
      <c r="A802" s="24"/>
      <c r="B802" s="23"/>
      <c r="C802" s="23"/>
      <c r="D802" s="23"/>
      <c r="G802" s="16"/>
    </row>
    <row r="803">
      <c r="A803" s="24"/>
      <c r="B803" s="23"/>
      <c r="C803" s="23"/>
      <c r="D803" s="23"/>
      <c r="G803" s="16"/>
    </row>
    <row r="804">
      <c r="A804" s="24"/>
      <c r="B804" s="23"/>
      <c r="C804" s="23"/>
      <c r="D804" s="23"/>
      <c r="G804" s="16"/>
    </row>
    <row r="805">
      <c r="A805" s="24"/>
      <c r="B805" s="23"/>
      <c r="C805" s="23"/>
      <c r="D805" s="23"/>
      <c r="G805" s="16"/>
    </row>
    <row r="806">
      <c r="A806" s="24"/>
      <c r="B806" s="23"/>
      <c r="C806" s="23"/>
      <c r="D806" s="23"/>
      <c r="G806" s="16"/>
    </row>
    <row r="807">
      <c r="A807" s="24"/>
      <c r="B807" s="23"/>
      <c r="C807" s="23"/>
      <c r="D807" s="23"/>
      <c r="G807" s="16"/>
    </row>
    <row r="808">
      <c r="A808" s="24"/>
      <c r="B808" s="23"/>
      <c r="C808" s="23"/>
      <c r="D808" s="23"/>
      <c r="G808" s="16"/>
    </row>
    <row r="809">
      <c r="A809" s="24"/>
      <c r="B809" s="23"/>
      <c r="C809" s="23"/>
      <c r="D809" s="23"/>
      <c r="G809" s="16"/>
    </row>
    <row r="810">
      <c r="A810" s="24"/>
      <c r="B810" s="23"/>
      <c r="C810" s="23"/>
      <c r="D810" s="23"/>
      <c r="G810" s="16"/>
    </row>
    <row r="811">
      <c r="A811" s="24"/>
      <c r="B811" s="23"/>
      <c r="C811" s="23"/>
      <c r="D811" s="23"/>
      <c r="G811" s="16"/>
    </row>
    <row r="812">
      <c r="A812" s="24"/>
      <c r="B812" s="23"/>
      <c r="C812" s="23"/>
      <c r="D812" s="23"/>
      <c r="G812" s="16"/>
    </row>
    <row r="813">
      <c r="A813" s="24"/>
      <c r="B813" s="23"/>
      <c r="C813" s="23"/>
      <c r="D813" s="23"/>
      <c r="G813" s="16"/>
    </row>
    <row r="814">
      <c r="A814" s="24"/>
      <c r="B814" s="23"/>
      <c r="C814" s="23"/>
      <c r="D814" s="23"/>
      <c r="G814" s="16"/>
    </row>
    <row r="815">
      <c r="A815" s="24"/>
      <c r="B815" s="23"/>
      <c r="C815" s="23"/>
      <c r="D815" s="23"/>
      <c r="G815" s="16"/>
    </row>
    <row r="816">
      <c r="A816" s="24"/>
      <c r="B816" s="23"/>
      <c r="C816" s="23"/>
      <c r="D816" s="23"/>
      <c r="G816" s="16"/>
    </row>
    <row r="817">
      <c r="A817" s="24"/>
      <c r="B817" s="23"/>
      <c r="C817" s="23"/>
      <c r="D817" s="23"/>
      <c r="G817" s="16"/>
    </row>
    <row r="818">
      <c r="A818" s="24"/>
      <c r="B818" s="23"/>
      <c r="C818" s="23"/>
      <c r="D818" s="23"/>
      <c r="G818" s="16"/>
    </row>
    <row r="819">
      <c r="A819" s="24"/>
      <c r="B819" s="23"/>
      <c r="C819" s="23"/>
      <c r="D819" s="23"/>
      <c r="G819" s="16"/>
    </row>
    <row r="820">
      <c r="A820" s="24"/>
      <c r="B820" s="23"/>
      <c r="C820" s="23"/>
      <c r="D820" s="23"/>
      <c r="G820" s="16"/>
    </row>
    <row r="821">
      <c r="A821" s="24"/>
      <c r="B821" s="23"/>
      <c r="C821" s="23"/>
      <c r="D821" s="23"/>
      <c r="G821" s="16"/>
    </row>
    <row r="822">
      <c r="A822" s="24"/>
      <c r="B822" s="23"/>
      <c r="C822" s="23"/>
      <c r="D822" s="23"/>
      <c r="G822" s="16"/>
    </row>
    <row r="823">
      <c r="A823" s="24"/>
      <c r="B823" s="23"/>
      <c r="C823" s="23"/>
      <c r="D823" s="23"/>
      <c r="G823" s="16"/>
    </row>
    <row r="824">
      <c r="A824" s="24"/>
      <c r="B824" s="23"/>
      <c r="C824" s="23"/>
      <c r="D824" s="23"/>
      <c r="G824" s="16"/>
    </row>
    <row r="825">
      <c r="A825" s="24"/>
      <c r="B825" s="23"/>
      <c r="C825" s="23"/>
      <c r="D825" s="23"/>
      <c r="G825" s="16"/>
    </row>
    <row r="826">
      <c r="A826" s="24"/>
      <c r="B826" s="23"/>
      <c r="C826" s="23"/>
      <c r="D826" s="23"/>
      <c r="G826" s="16"/>
    </row>
    <row r="827">
      <c r="A827" s="24"/>
      <c r="B827" s="23"/>
      <c r="C827" s="23"/>
      <c r="D827" s="23"/>
      <c r="G827" s="16"/>
    </row>
    <row r="828">
      <c r="A828" s="24"/>
      <c r="B828" s="23"/>
      <c r="C828" s="23"/>
      <c r="D828" s="23"/>
      <c r="G828" s="16"/>
    </row>
    <row r="829">
      <c r="A829" s="24"/>
      <c r="B829" s="23"/>
      <c r="C829" s="23"/>
      <c r="D829" s="23"/>
      <c r="G829" s="16"/>
    </row>
    <row r="830">
      <c r="A830" s="24"/>
      <c r="B830" s="23"/>
      <c r="C830" s="23"/>
      <c r="D830" s="23"/>
      <c r="G830" s="16"/>
    </row>
    <row r="831">
      <c r="A831" s="24"/>
      <c r="B831" s="23"/>
      <c r="C831" s="23"/>
      <c r="D831" s="23"/>
      <c r="G831" s="16"/>
    </row>
    <row r="832">
      <c r="A832" s="24"/>
      <c r="B832" s="23"/>
      <c r="C832" s="23"/>
      <c r="D832" s="23"/>
      <c r="G832" s="16"/>
    </row>
    <row r="833">
      <c r="A833" s="24"/>
      <c r="B833" s="23"/>
      <c r="C833" s="23"/>
      <c r="D833" s="23"/>
      <c r="G833" s="16"/>
    </row>
    <row r="834">
      <c r="A834" s="24"/>
      <c r="B834" s="23"/>
      <c r="C834" s="23"/>
      <c r="D834" s="23"/>
      <c r="G834" s="16"/>
    </row>
    <row r="835">
      <c r="A835" s="24"/>
      <c r="B835" s="23"/>
      <c r="C835" s="23"/>
      <c r="D835" s="23"/>
      <c r="G835" s="16"/>
    </row>
    <row r="836">
      <c r="A836" s="24"/>
      <c r="B836" s="23"/>
      <c r="C836" s="23"/>
      <c r="D836" s="23"/>
      <c r="G836" s="16"/>
    </row>
    <row r="837">
      <c r="A837" s="24"/>
      <c r="B837" s="23"/>
      <c r="C837" s="23"/>
      <c r="D837" s="23"/>
      <c r="G837" s="16"/>
    </row>
    <row r="838">
      <c r="A838" s="24"/>
      <c r="B838" s="23"/>
      <c r="C838" s="23"/>
      <c r="D838" s="23"/>
      <c r="G838" s="16"/>
    </row>
    <row r="839">
      <c r="A839" s="24"/>
      <c r="B839" s="23"/>
      <c r="C839" s="23"/>
      <c r="D839" s="23"/>
      <c r="G839" s="16"/>
    </row>
    <row r="840">
      <c r="A840" s="24"/>
      <c r="B840" s="23"/>
      <c r="C840" s="23"/>
      <c r="D840" s="23"/>
      <c r="G840" s="16"/>
    </row>
    <row r="841">
      <c r="A841" s="24"/>
      <c r="B841" s="23"/>
      <c r="C841" s="23"/>
      <c r="D841" s="23"/>
      <c r="G841" s="16"/>
    </row>
    <row r="842">
      <c r="A842" s="24"/>
      <c r="B842" s="23"/>
      <c r="C842" s="23"/>
      <c r="D842" s="23"/>
      <c r="G842" s="16"/>
    </row>
    <row r="843">
      <c r="A843" s="24"/>
      <c r="B843" s="23"/>
      <c r="C843" s="23"/>
      <c r="D843" s="23"/>
      <c r="G843" s="16"/>
    </row>
    <row r="844">
      <c r="A844" s="24"/>
      <c r="B844" s="23"/>
      <c r="C844" s="23"/>
      <c r="D844" s="23"/>
      <c r="G844" s="16"/>
    </row>
    <row r="845">
      <c r="A845" s="24"/>
      <c r="B845" s="23"/>
      <c r="C845" s="23"/>
      <c r="D845" s="23"/>
      <c r="G845" s="16"/>
    </row>
    <row r="846">
      <c r="A846" s="24"/>
      <c r="B846" s="23"/>
      <c r="C846" s="23"/>
      <c r="D846" s="23"/>
      <c r="G846" s="16"/>
    </row>
    <row r="847">
      <c r="A847" s="24"/>
      <c r="B847" s="23"/>
      <c r="C847" s="23"/>
      <c r="D847" s="23"/>
      <c r="G847" s="16"/>
    </row>
    <row r="848">
      <c r="A848" s="24"/>
      <c r="B848" s="23"/>
      <c r="C848" s="23"/>
      <c r="D848" s="23"/>
      <c r="G848" s="16"/>
    </row>
    <row r="849">
      <c r="A849" s="24"/>
      <c r="B849" s="23"/>
      <c r="C849" s="23"/>
      <c r="D849" s="23"/>
      <c r="G849" s="16"/>
    </row>
    <row r="850">
      <c r="A850" s="24"/>
      <c r="B850" s="23"/>
      <c r="C850" s="23"/>
      <c r="D850" s="23"/>
      <c r="G850" s="16"/>
    </row>
    <row r="851">
      <c r="A851" s="24"/>
      <c r="B851" s="23"/>
      <c r="C851" s="23"/>
      <c r="D851" s="23"/>
      <c r="G851" s="16"/>
    </row>
    <row r="852">
      <c r="A852" s="24"/>
      <c r="B852" s="23"/>
      <c r="C852" s="23"/>
      <c r="D852" s="23"/>
      <c r="G852" s="16"/>
    </row>
    <row r="853">
      <c r="A853" s="24"/>
      <c r="B853" s="23"/>
      <c r="C853" s="23"/>
      <c r="D853" s="23"/>
      <c r="G853" s="16"/>
    </row>
    <row r="854">
      <c r="A854" s="24"/>
      <c r="B854" s="23"/>
      <c r="C854" s="23"/>
      <c r="D854" s="23"/>
      <c r="G854" s="16"/>
    </row>
    <row r="855">
      <c r="A855" s="24"/>
      <c r="B855" s="23"/>
      <c r="C855" s="23"/>
      <c r="D855" s="23"/>
      <c r="G855" s="16"/>
    </row>
    <row r="856">
      <c r="A856" s="24"/>
      <c r="B856" s="23"/>
      <c r="C856" s="23"/>
      <c r="D856" s="23"/>
      <c r="G856" s="16"/>
    </row>
    <row r="857">
      <c r="A857" s="24"/>
      <c r="B857" s="23"/>
      <c r="C857" s="23"/>
      <c r="D857" s="23"/>
      <c r="G857" s="16"/>
    </row>
    <row r="858">
      <c r="A858" s="24"/>
      <c r="B858" s="23"/>
      <c r="C858" s="23"/>
      <c r="D858" s="23"/>
      <c r="G858" s="16"/>
    </row>
    <row r="859">
      <c r="A859" s="24"/>
      <c r="B859" s="23"/>
      <c r="C859" s="23"/>
      <c r="D859" s="23"/>
      <c r="G859" s="16"/>
    </row>
    <row r="860">
      <c r="A860" s="24"/>
      <c r="B860" s="23"/>
      <c r="C860" s="23"/>
      <c r="D860" s="23"/>
      <c r="G860" s="16"/>
    </row>
    <row r="861">
      <c r="A861" s="24"/>
      <c r="B861" s="23"/>
      <c r="C861" s="23"/>
      <c r="D861" s="23"/>
      <c r="G861" s="16"/>
    </row>
    <row r="862">
      <c r="A862" s="24"/>
      <c r="B862" s="23"/>
      <c r="C862" s="23"/>
      <c r="D862" s="23"/>
      <c r="G862" s="16"/>
    </row>
    <row r="863">
      <c r="A863" s="24"/>
      <c r="B863" s="23"/>
      <c r="C863" s="23"/>
      <c r="D863" s="23"/>
      <c r="G863" s="16"/>
    </row>
    <row r="864">
      <c r="A864" s="24"/>
      <c r="B864" s="23"/>
      <c r="C864" s="23"/>
      <c r="D864" s="23"/>
      <c r="G864" s="16"/>
    </row>
    <row r="865">
      <c r="A865" s="24"/>
      <c r="B865" s="23"/>
      <c r="C865" s="23"/>
      <c r="D865" s="23"/>
      <c r="G865" s="16"/>
    </row>
    <row r="866">
      <c r="A866" s="24"/>
      <c r="B866" s="23"/>
      <c r="C866" s="23"/>
      <c r="D866" s="23"/>
      <c r="G866" s="16"/>
    </row>
    <row r="867">
      <c r="A867" s="24"/>
      <c r="B867" s="23"/>
      <c r="C867" s="23"/>
      <c r="D867" s="23"/>
      <c r="G867" s="16"/>
    </row>
    <row r="868">
      <c r="A868" s="24"/>
      <c r="B868" s="23"/>
      <c r="C868" s="23"/>
      <c r="D868" s="23"/>
      <c r="G868" s="16"/>
    </row>
    <row r="869">
      <c r="A869" s="24"/>
      <c r="B869" s="23"/>
      <c r="C869" s="23"/>
      <c r="D869" s="23"/>
      <c r="G869" s="16"/>
    </row>
    <row r="870">
      <c r="A870" s="24"/>
      <c r="B870" s="23"/>
      <c r="C870" s="23"/>
      <c r="D870" s="23"/>
      <c r="G870" s="16"/>
    </row>
    <row r="871">
      <c r="A871" s="24"/>
      <c r="B871" s="23"/>
      <c r="C871" s="23"/>
      <c r="D871" s="23"/>
      <c r="G871" s="16"/>
    </row>
    <row r="872">
      <c r="A872" s="24"/>
      <c r="B872" s="23"/>
      <c r="C872" s="23"/>
      <c r="D872" s="23"/>
      <c r="G872" s="16"/>
    </row>
    <row r="873">
      <c r="A873" s="24"/>
      <c r="B873" s="23"/>
      <c r="C873" s="23"/>
      <c r="D873" s="23"/>
      <c r="G873" s="16"/>
    </row>
    <row r="874">
      <c r="A874" s="24"/>
      <c r="B874" s="23"/>
      <c r="C874" s="23"/>
      <c r="D874" s="23"/>
      <c r="G874" s="16"/>
    </row>
    <row r="875">
      <c r="A875" s="24"/>
      <c r="B875" s="23"/>
      <c r="C875" s="23"/>
      <c r="D875" s="23"/>
      <c r="G875" s="16"/>
    </row>
    <row r="876">
      <c r="A876" s="24"/>
      <c r="B876" s="23"/>
      <c r="C876" s="23"/>
      <c r="D876" s="23"/>
      <c r="G876" s="16"/>
    </row>
    <row r="877">
      <c r="A877" s="24"/>
      <c r="B877" s="23"/>
      <c r="C877" s="23"/>
      <c r="D877" s="23"/>
      <c r="G877" s="16"/>
    </row>
    <row r="878">
      <c r="A878" s="24"/>
      <c r="B878" s="23"/>
      <c r="C878" s="23"/>
      <c r="D878" s="23"/>
      <c r="G878" s="16"/>
    </row>
    <row r="879">
      <c r="A879" s="24"/>
      <c r="B879" s="23"/>
      <c r="C879" s="23"/>
      <c r="D879" s="23"/>
      <c r="G879" s="16"/>
    </row>
    <row r="880">
      <c r="A880" s="24"/>
      <c r="B880" s="23"/>
      <c r="C880" s="23"/>
      <c r="D880" s="23"/>
      <c r="G880" s="16"/>
    </row>
    <row r="881">
      <c r="A881" s="24"/>
      <c r="B881" s="23"/>
      <c r="C881" s="23"/>
      <c r="D881" s="23"/>
      <c r="G881" s="16"/>
    </row>
    <row r="882">
      <c r="A882" s="24"/>
      <c r="B882" s="23"/>
      <c r="C882" s="23"/>
      <c r="D882" s="23"/>
      <c r="G882" s="16"/>
    </row>
    <row r="883">
      <c r="A883" s="24"/>
      <c r="B883" s="23"/>
      <c r="C883" s="23"/>
      <c r="D883" s="23"/>
      <c r="G883" s="16"/>
    </row>
    <row r="884">
      <c r="A884" s="24"/>
      <c r="B884" s="23"/>
      <c r="C884" s="23"/>
      <c r="D884" s="23"/>
      <c r="G884" s="16"/>
    </row>
    <row r="885">
      <c r="A885" s="24"/>
      <c r="B885" s="23"/>
      <c r="C885" s="23"/>
      <c r="D885" s="23"/>
      <c r="G885" s="16"/>
    </row>
    <row r="886">
      <c r="A886" s="24"/>
      <c r="B886" s="23"/>
      <c r="C886" s="23"/>
      <c r="D886" s="23"/>
      <c r="G886" s="16"/>
    </row>
    <row r="887">
      <c r="A887" s="24"/>
      <c r="B887" s="23"/>
      <c r="C887" s="23"/>
      <c r="D887" s="23"/>
      <c r="G887" s="16"/>
    </row>
    <row r="888">
      <c r="A888" s="24"/>
      <c r="B888" s="23"/>
      <c r="C888" s="23"/>
      <c r="D888" s="23"/>
      <c r="G888" s="16"/>
    </row>
    <row r="889">
      <c r="A889" s="24"/>
      <c r="B889" s="23"/>
      <c r="C889" s="23"/>
      <c r="D889" s="23"/>
      <c r="G889" s="16"/>
    </row>
    <row r="890">
      <c r="A890" s="24"/>
      <c r="B890" s="23"/>
      <c r="C890" s="23"/>
      <c r="D890" s="23"/>
      <c r="G890" s="16"/>
    </row>
    <row r="891">
      <c r="A891" s="24"/>
      <c r="B891" s="23"/>
      <c r="C891" s="23"/>
      <c r="D891" s="23"/>
      <c r="G891" s="16"/>
    </row>
    <row r="892">
      <c r="A892" s="24"/>
      <c r="B892" s="23"/>
      <c r="C892" s="23"/>
      <c r="D892" s="23"/>
      <c r="G892" s="16"/>
    </row>
    <row r="893">
      <c r="A893" s="24"/>
      <c r="B893" s="23"/>
      <c r="C893" s="23"/>
      <c r="D893" s="23"/>
      <c r="G893" s="16"/>
    </row>
    <row r="894">
      <c r="A894" s="24"/>
      <c r="B894" s="23"/>
      <c r="C894" s="23"/>
      <c r="D894" s="23"/>
      <c r="G894" s="16"/>
    </row>
    <row r="895">
      <c r="A895" s="24"/>
      <c r="B895" s="23"/>
      <c r="C895" s="23"/>
      <c r="D895" s="23"/>
      <c r="G895" s="16"/>
    </row>
    <row r="896">
      <c r="A896" s="24"/>
      <c r="B896" s="23"/>
      <c r="C896" s="23"/>
      <c r="D896" s="23"/>
      <c r="G896" s="16"/>
    </row>
    <row r="897">
      <c r="A897" s="24"/>
      <c r="B897" s="23"/>
      <c r="C897" s="23"/>
      <c r="D897" s="23"/>
      <c r="G897" s="16"/>
    </row>
    <row r="898">
      <c r="A898" s="24"/>
      <c r="B898" s="23"/>
      <c r="C898" s="23"/>
      <c r="D898" s="23"/>
      <c r="G898" s="16"/>
    </row>
    <row r="899">
      <c r="A899" s="24"/>
      <c r="B899" s="23"/>
      <c r="C899" s="23"/>
      <c r="D899" s="23"/>
      <c r="G899" s="16"/>
    </row>
    <row r="900">
      <c r="A900" s="24"/>
      <c r="B900" s="23"/>
      <c r="C900" s="23"/>
      <c r="D900" s="23"/>
      <c r="G900" s="16"/>
    </row>
    <row r="901">
      <c r="A901" s="24"/>
      <c r="B901" s="23"/>
      <c r="C901" s="23"/>
      <c r="D901" s="23"/>
      <c r="G901" s="16"/>
    </row>
    <row r="902">
      <c r="A902" s="24"/>
      <c r="B902" s="23"/>
      <c r="C902" s="23"/>
      <c r="D902" s="23"/>
      <c r="G902" s="16"/>
    </row>
    <row r="903">
      <c r="A903" s="24"/>
      <c r="B903" s="23"/>
      <c r="C903" s="23"/>
      <c r="D903" s="23"/>
      <c r="G903" s="16"/>
    </row>
    <row r="904">
      <c r="A904" s="24"/>
      <c r="B904" s="23"/>
      <c r="C904" s="23"/>
      <c r="D904" s="23"/>
      <c r="G904" s="16"/>
    </row>
    <row r="905">
      <c r="A905" s="24"/>
      <c r="B905" s="23"/>
      <c r="C905" s="23"/>
      <c r="D905" s="23"/>
      <c r="G905" s="16"/>
    </row>
    <row r="906">
      <c r="A906" s="24"/>
      <c r="B906" s="23"/>
      <c r="C906" s="23"/>
      <c r="D906" s="23"/>
      <c r="G906" s="16"/>
    </row>
    <row r="907">
      <c r="A907" s="24"/>
      <c r="B907" s="23"/>
      <c r="C907" s="23"/>
      <c r="D907" s="23"/>
      <c r="G907" s="16"/>
    </row>
    <row r="908">
      <c r="A908" s="24"/>
      <c r="B908" s="23"/>
      <c r="C908" s="23"/>
      <c r="D908" s="23"/>
      <c r="G908" s="16"/>
    </row>
    <row r="909">
      <c r="A909" s="24"/>
      <c r="B909" s="23"/>
      <c r="C909" s="23"/>
      <c r="D909" s="23"/>
      <c r="G909" s="16"/>
    </row>
    <row r="910">
      <c r="A910" s="24"/>
      <c r="B910" s="23"/>
      <c r="C910" s="23"/>
      <c r="D910" s="23"/>
      <c r="G910" s="16"/>
    </row>
    <row r="911">
      <c r="A911" s="24"/>
      <c r="B911" s="23"/>
      <c r="C911" s="23"/>
      <c r="D911" s="23"/>
      <c r="G911" s="16"/>
    </row>
    <row r="912">
      <c r="A912" s="24"/>
      <c r="B912" s="23"/>
      <c r="C912" s="23"/>
      <c r="D912" s="23"/>
      <c r="G912" s="16"/>
    </row>
    <row r="913">
      <c r="A913" s="24"/>
      <c r="B913" s="23"/>
      <c r="C913" s="23"/>
      <c r="D913" s="23"/>
      <c r="G913" s="16"/>
    </row>
    <row r="914">
      <c r="A914" s="24"/>
      <c r="B914" s="23"/>
      <c r="C914" s="23"/>
      <c r="D914" s="23"/>
      <c r="G914" s="16"/>
    </row>
    <row r="915">
      <c r="A915" s="24"/>
      <c r="B915" s="23"/>
      <c r="C915" s="23"/>
      <c r="D915" s="23"/>
      <c r="G915" s="16"/>
    </row>
    <row r="916">
      <c r="A916" s="24"/>
      <c r="B916" s="23"/>
      <c r="C916" s="23"/>
      <c r="D916" s="23"/>
      <c r="G916" s="16"/>
    </row>
    <row r="917">
      <c r="A917" s="24"/>
      <c r="B917" s="23"/>
      <c r="C917" s="23"/>
      <c r="D917" s="23"/>
      <c r="G917" s="16"/>
    </row>
    <row r="918">
      <c r="A918" s="24"/>
      <c r="B918" s="23"/>
      <c r="C918" s="23"/>
      <c r="D918" s="23"/>
      <c r="G918" s="16"/>
    </row>
    <row r="919">
      <c r="A919" s="24"/>
      <c r="B919" s="23"/>
      <c r="C919" s="23"/>
      <c r="D919" s="23"/>
      <c r="G919" s="16"/>
    </row>
    <row r="920">
      <c r="A920" s="24"/>
      <c r="B920" s="23"/>
      <c r="C920" s="23"/>
      <c r="D920" s="23"/>
      <c r="G920" s="16"/>
    </row>
    <row r="921">
      <c r="A921" s="24"/>
      <c r="B921" s="23"/>
      <c r="C921" s="23"/>
      <c r="D921" s="23"/>
      <c r="G921" s="16"/>
    </row>
    <row r="922">
      <c r="A922" s="24"/>
      <c r="B922" s="23"/>
      <c r="C922" s="23"/>
      <c r="D922" s="23"/>
      <c r="G922" s="16"/>
    </row>
    <row r="923">
      <c r="A923" s="24"/>
      <c r="B923" s="23"/>
      <c r="C923" s="23"/>
      <c r="D923" s="23"/>
      <c r="G923" s="16"/>
    </row>
    <row r="924">
      <c r="A924" s="24"/>
      <c r="B924" s="23"/>
      <c r="C924" s="23"/>
      <c r="D924" s="23"/>
      <c r="G924" s="16"/>
    </row>
    <row r="925">
      <c r="A925" s="24"/>
      <c r="B925" s="23"/>
      <c r="C925" s="23"/>
      <c r="D925" s="23"/>
      <c r="G925" s="16"/>
    </row>
    <row r="926">
      <c r="A926" s="24"/>
      <c r="B926" s="23"/>
      <c r="C926" s="23"/>
      <c r="D926" s="23"/>
      <c r="G926" s="16"/>
    </row>
    <row r="927">
      <c r="A927" s="24"/>
      <c r="B927" s="23"/>
      <c r="C927" s="23"/>
      <c r="D927" s="23"/>
      <c r="G927" s="16"/>
    </row>
    <row r="928">
      <c r="A928" s="24"/>
      <c r="B928" s="23"/>
      <c r="C928" s="23"/>
      <c r="D928" s="23"/>
      <c r="G928" s="16"/>
    </row>
    <row r="929">
      <c r="A929" s="24"/>
      <c r="B929" s="23"/>
      <c r="C929" s="23"/>
      <c r="D929" s="23"/>
      <c r="G929" s="16"/>
    </row>
    <row r="930">
      <c r="A930" s="24"/>
      <c r="B930" s="23"/>
      <c r="C930" s="23"/>
      <c r="D930" s="23"/>
      <c r="G930" s="16"/>
    </row>
    <row r="931">
      <c r="A931" s="24"/>
      <c r="B931" s="23"/>
      <c r="C931" s="23"/>
      <c r="D931" s="23"/>
      <c r="G931" s="16"/>
    </row>
    <row r="932">
      <c r="A932" s="24"/>
      <c r="B932" s="23"/>
      <c r="C932" s="23"/>
      <c r="D932" s="23"/>
      <c r="G932" s="16"/>
    </row>
    <row r="933">
      <c r="A933" s="24"/>
      <c r="B933" s="23"/>
      <c r="C933" s="23"/>
      <c r="D933" s="23"/>
      <c r="G933" s="16"/>
    </row>
    <row r="934">
      <c r="A934" s="24"/>
      <c r="B934" s="23"/>
      <c r="C934" s="23"/>
      <c r="D934" s="23"/>
      <c r="G934" s="16"/>
    </row>
    <row r="935">
      <c r="A935" s="24"/>
      <c r="B935" s="23"/>
      <c r="C935" s="23"/>
      <c r="D935" s="23"/>
      <c r="G935" s="16"/>
    </row>
    <row r="936">
      <c r="A936" s="24"/>
      <c r="B936" s="23"/>
      <c r="C936" s="23"/>
      <c r="D936" s="23"/>
      <c r="G936" s="16"/>
    </row>
    <row r="937">
      <c r="A937" s="24"/>
      <c r="B937" s="23"/>
      <c r="C937" s="23"/>
      <c r="D937" s="23"/>
      <c r="G937" s="16"/>
    </row>
    <row r="938">
      <c r="A938" s="24"/>
      <c r="B938" s="23"/>
      <c r="C938" s="23"/>
      <c r="D938" s="23"/>
      <c r="G938" s="16"/>
    </row>
    <row r="939">
      <c r="A939" s="24"/>
      <c r="B939" s="23"/>
      <c r="C939" s="23"/>
      <c r="D939" s="23"/>
      <c r="G939" s="16"/>
    </row>
    <row r="940">
      <c r="A940" s="24"/>
      <c r="B940" s="23"/>
      <c r="C940" s="23"/>
      <c r="D940" s="23"/>
      <c r="G940" s="16"/>
    </row>
    <row r="941">
      <c r="A941" s="24"/>
      <c r="B941" s="23"/>
      <c r="C941" s="23"/>
      <c r="D941" s="23"/>
      <c r="G941" s="16"/>
    </row>
    <row r="942">
      <c r="A942" s="24"/>
      <c r="B942" s="23"/>
      <c r="C942" s="23"/>
      <c r="D942" s="23"/>
      <c r="G942" s="16"/>
    </row>
    <row r="943">
      <c r="A943" s="24"/>
      <c r="B943" s="23"/>
      <c r="C943" s="23"/>
      <c r="D943" s="23"/>
      <c r="G943" s="16"/>
    </row>
    <row r="944">
      <c r="A944" s="24"/>
      <c r="B944" s="23"/>
      <c r="C944" s="23"/>
      <c r="D944" s="23"/>
      <c r="G944" s="16"/>
    </row>
    <row r="945">
      <c r="A945" s="24"/>
      <c r="B945" s="23"/>
      <c r="C945" s="23"/>
      <c r="D945" s="23"/>
      <c r="G945" s="16"/>
    </row>
    <row r="946">
      <c r="A946" s="24"/>
      <c r="B946" s="23"/>
      <c r="C946" s="23"/>
      <c r="D946" s="23"/>
      <c r="G946" s="16"/>
    </row>
    <row r="947">
      <c r="A947" s="24"/>
      <c r="B947" s="23"/>
      <c r="C947" s="23"/>
      <c r="D947" s="23"/>
      <c r="G947" s="16"/>
    </row>
    <row r="948">
      <c r="A948" s="24"/>
      <c r="B948" s="23"/>
      <c r="C948" s="23"/>
      <c r="D948" s="23"/>
      <c r="G948" s="16"/>
    </row>
    <row r="949">
      <c r="A949" s="24"/>
      <c r="B949" s="23"/>
      <c r="C949" s="23"/>
      <c r="D949" s="23"/>
      <c r="G949" s="16"/>
    </row>
    <row r="950">
      <c r="A950" s="24"/>
      <c r="B950" s="23"/>
      <c r="C950" s="23"/>
      <c r="D950" s="23"/>
      <c r="G950" s="16"/>
    </row>
    <row r="951">
      <c r="A951" s="24"/>
      <c r="B951" s="23"/>
      <c r="C951" s="23"/>
      <c r="D951" s="23"/>
      <c r="G951" s="16"/>
    </row>
    <row r="952">
      <c r="A952" s="24"/>
      <c r="B952" s="23"/>
      <c r="C952" s="23"/>
      <c r="D952" s="23"/>
      <c r="G952" s="16"/>
    </row>
    <row r="953">
      <c r="A953" s="24"/>
      <c r="B953" s="23"/>
      <c r="C953" s="23"/>
      <c r="D953" s="23"/>
      <c r="G953" s="16"/>
    </row>
    <row r="954">
      <c r="A954" s="24"/>
      <c r="B954" s="23"/>
      <c r="C954" s="23"/>
      <c r="D954" s="23"/>
      <c r="G954" s="16"/>
    </row>
    <row r="955">
      <c r="A955" s="24"/>
      <c r="B955" s="23"/>
      <c r="C955" s="23"/>
      <c r="D955" s="23"/>
      <c r="G955" s="16"/>
    </row>
    <row r="956">
      <c r="A956" s="24"/>
      <c r="B956" s="23"/>
      <c r="C956" s="23"/>
      <c r="D956" s="23"/>
      <c r="G956" s="16"/>
    </row>
    <row r="957">
      <c r="A957" s="24"/>
      <c r="B957" s="23"/>
      <c r="C957" s="23"/>
      <c r="D957" s="23"/>
      <c r="G957" s="16"/>
    </row>
    <row r="958">
      <c r="A958" s="24"/>
      <c r="B958" s="23"/>
      <c r="C958" s="23"/>
      <c r="D958" s="23"/>
      <c r="G958" s="16"/>
    </row>
    <row r="959">
      <c r="A959" s="24"/>
      <c r="B959" s="23"/>
      <c r="C959" s="23"/>
      <c r="D959" s="23"/>
      <c r="G959" s="16"/>
    </row>
    <row r="960">
      <c r="A960" s="24"/>
      <c r="B960" s="23"/>
      <c r="C960" s="23"/>
      <c r="D960" s="23"/>
      <c r="G960" s="16"/>
    </row>
    <row r="961">
      <c r="A961" s="24"/>
      <c r="B961" s="23"/>
      <c r="C961" s="23"/>
      <c r="D961" s="23"/>
      <c r="G961" s="16"/>
    </row>
    <row r="962">
      <c r="A962" s="24"/>
      <c r="B962" s="23"/>
      <c r="C962" s="23"/>
      <c r="D962" s="23"/>
      <c r="G962" s="16"/>
    </row>
    <row r="963">
      <c r="A963" s="24"/>
      <c r="B963" s="23"/>
      <c r="C963" s="23"/>
      <c r="D963" s="23"/>
      <c r="G963" s="16"/>
    </row>
    <row r="964">
      <c r="A964" s="24"/>
      <c r="B964" s="23"/>
      <c r="C964" s="23"/>
      <c r="D964" s="23"/>
      <c r="G964" s="16"/>
    </row>
    <row r="965">
      <c r="A965" s="24"/>
      <c r="B965" s="23"/>
      <c r="C965" s="23"/>
      <c r="D965" s="23"/>
      <c r="G965" s="16"/>
    </row>
    <row r="966">
      <c r="A966" s="24"/>
      <c r="B966" s="23"/>
      <c r="C966" s="23"/>
      <c r="D966" s="23"/>
      <c r="G966" s="16"/>
    </row>
    <row r="967">
      <c r="A967" s="24"/>
      <c r="B967" s="23"/>
      <c r="C967" s="23"/>
      <c r="D967" s="23"/>
      <c r="G967" s="16"/>
    </row>
    <row r="968">
      <c r="A968" s="24"/>
      <c r="B968" s="23"/>
      <c r="C968" s="23"/>
      <c r="D968" s="23"/>
      <c r="G968" s="16"/>
    </row>
    <row r="969">
      <c r="A969" s="24"/>
      <c r="B969" s="23"/>
      <c r="C969" s="23"/>
      <c r="D969" s="23"/>
      <c r="G969" s="16"/>
    </row>
    <row r="970">
      <c r="A970" s="24"/>
      <c r="B970" s="23"/>
      <c r="C970" s="23"/>
      <c r="D970" s="23"/>
      <c r="G970" s="16"/>
    </row>
    <row r="971">
      <c r="A971" s="24"/>
      <c r="B971" s="23"/>
      <c r="C971" s="23"/>
      <c r="D971" s="23"/>
      <c r="G971" s="16"/>
    </row>
    <row r="972">
      <c r="A972" s="24"/>
      <c r="B972" s="23"/>
      <c r="C972" s="23"/>
      <c r="D972" s="23"/>
      <c r="G972" s="16"/>
    </row>
    <row r="973">
      <c r="A973" s="24"/>
      <c r="B973" s="23"/>
      <c r="C973" s="23"/>
      <c r="D973" s="23"/>
      <c r="G973" s="16"/>
    </row>
    <row r="974">
      <c r="A974" s="24"/>
      <c r="B974" s="23"/>
      <c r="C974" s="23"/>
      <c r="D974" s="23"/>
      <c r="G974" s="16"/>
    </row>
    <row r="975">
      <c r="A975" s="24"/>
      <c r="B975" s="23"/>
      <c r="C975" s="23"/>
      <c r="D975" s="23"/>
      <c r="G975" s="16"/>
    </row>
    <row r="976">
      <c r="A976" s="24"/>
      <c r="B976" s="23"/>
      <c r="C976" s="23"/>
      <c r="D976" s="23"/>
      <c r="G976" s="16"/>
    </row>
    <row r="977">
      <c r="A977" s="24"/>
      <c r="B977" s="23"/>
      <c r="C977" s="23"/>
      <c r="D977" s="23"/>
      <c r="G977" s="16"/>
    </row>
    <row r="978">
      <c r="A978" s="24"/>
      <c r="B978" s="23"/>
      <c r="C978" s="23"/>
      <c r="D978" s="23"/>
      <c r="G978" s="16"/>
    </row>
    <row r="979">
      <c r="A979" s="24"/>
      <c r="B979" s="23"/>
      <c r="C979" s="23"/>
      <c r="D979" s="23"/>
      <c r="G979" s="16"/>
    </row>
    <row r="980">
      <c r="A980" s="24"/>
      <c r="B980" s="23"/>
      <c r="C980" s="23"/>
      <c r="D980" s="23"/>
      <c r="G980" s="16"/>
    </row>
    <row r="981">
      <c r="A981" s="24"/>
      <c r="B981" s="23"/>
      <c r="C981" s="23"/>
      <c r="D981" s="23"/>
      <c r="G981" s="16"/>
    </row>
    <row r="982">
      <c r="A982" s="24"/>
      <c r="B982" s="23"/>
      <c r="C982" s="23"/>
      <c r="D982" s="23"/>
      <c r="G982" s="16"/>
    </row>
    <row r="983">
      <c r="A983" s="24"/>
      <c r="B983" s="23"/>
      <c r="C983" s="23"/>
      <c r="D983" s="23"/>
      <c r="G983" s="16"/>
    </row>
    <row r="984">
      <c r="A984" s="24"/>
      <c r="B984" s="23"/>
      <c r="C984" s="23"/>
      <c r="D984" s="23"/>
      <c r="G984" s="16"/>
    </row>
    <row r="985">
      <c r="A985" s="24"/>
      <c r="B985" s="23"/>
      <c r="C985" s="23"/>
      <c r="D985" s="23"/>
      <c r="G985" s="16"/>
    </row>
    <row r="986">
      <c r="A986" s="24"/>
      <c r="B986" s="23"/>
      <c r="C986" s="23"/>
      <c r="D986" s="23"/>
      <c r="G986" s="16"/>
    </row>
    <row r="987">
      <c r="A987" s="24"/>
      <c r="B987" s="23"/>
      <c r="C987" s="23"/>
      <c r="D987" s="23"/>
      <c r="G987" s="16"/>
    </row>
    <row r="988">
      <c r="A988" s="24"/>
      <c r="B988" s="23"/>
      <c r="C988" s="23"/>
      <c r="D988" s="23"/>
      <c r="G988" s="16"/>
    </row>
    <row r="989">
      <c r="A989" s="24"/>
      <c r="B989" s="23"/>
      <c r="C989" s="23"/>
      <c r="D989" s="23"/>
      <c r="G989" s="16"/>
    </row>
    <row r="990">
      <c r="A990" s="24"/>
      <c r="B990" s="23"/>
      <c r="C990" s="23"/>
      <c r="D990" s="23"/>
      <c r="G990" s="16"/>
    </row>
    <row r="991">
      <c r="A991" s="24"/>
      <c r="B991" s="23"/>
      <c r="C991" s="23"/>
      <c r="D991" s="23"/>
      <c r="G991" s="16"/>
    </row>
    <row r="992">
      <c r="A992" s="24"/>
      <c r="B992" s="23"/>
      <c r="C992" s="23"/>
      <c r="D992" s="23"/>
      <c r="G992" s="16"/>
    </row>
    <row r="993">
      <c r="A993" s="24"/>
      <c r="B993" s="23"/>
      <c r="C993" s="23"/>
      <c r="D993" s="23"/>
      <c r="G993" s="16"/>
    </row>
    <row r="994">
      <c r="A994" s="24"/>
      <c r="B994" s="23"/>
      <c r="C994" s="23"/>
      <c r="D994" s="23"/>
      <c r="G994" s="16"/>
    </row>
    <row r="995">
      <c r="A995" s="24"/>
      <c r="B995" s="23"/>
      <c r="C995" s="23"/>
      <c r="D995" s="23"/>
      <c r="G995" s="16"/>
    </row>
    <row r="996">
      <c r="A996" s="24"/>
      <c r="B996" s="23"/>
      <c r="C996" s="23"/>
      <c r="D996" s="23"/>
      <c r="G996" s="16"/>
    </row>
  </sheetData>
  <drawing r:id="rId1"/>
</worksheet>
</file>